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10"/>
  <workbookPr defaultThemeVersion="166925"/>
  <mc:AlternateContent xmlns:mc="http://schemas.openxmlformats.org/markup-compatibility/2006">
    <mc:Choice Requires="x15">
      <x15ac:absPath xmlns:x15ac="http://schemas.microsoft.com/office/spreadsheetml/2010/11/ac" url="https://idipronbgta.sharepoint.com/sites/SEGUIMIENTOAMAPASDERIESGOS2024/Documentos compartidos/RIESGOS DE GESTIÓN/Segundo Seguimiento/Gestión Financiera/"/>
    </mc:Choice>
  </mc:AlternateContent>
  <xr:revisionPtr revIDLastSave="78" documentId="13_ncr:1_{C8BEA5F5-BD41-474E-9EE2-6E931093A810}" xr6:coauthVersionLast="47" xr6:coauthVersionMax="47" xr10:uidLastSave="{5B1BCB3E-C9C6-4A71-AEF7-C4CB855A724E}"/>
  <bookViews>
    <workbookView xWindow="-108" yWindow="-108" windowWidth="23256" windowHeight="12576" xr2:uid="{00000000-000D-0000-FFFF-FFFF00000000}"/>
  </bookViews>
  <sheets>
    <sheet name="Riesgo 1" sheetId="3" r:id="rId1"/>
    <sheet name="Datos" sheetId="5" state="hidden" r:id="rId2"/>
    <sheet name="Instructivo" sheetId="4" r:id="rId3"/>
  </sheets>
  <definedNames>
    <definedName name="_xlnm.Print_Area" localSheetId="0">'Riesgo 1'!$A$1:$AK$24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0" i="3" l="1"/>
  <c r="V21" i="3"/>
  <c r="V22" i="3"/>
  <c r="V23" i="3"/>
  <c r="S24" i="3"/>
  <c r="S20" i="3"/>
  <c r="S21" i="3"/>
  <c r="S22" i="3"/>
  <c r="S23" i="3"/>
  <c r="V24" i="3"/>
  <c r="V19" i="3"/>
  <c r="S19" i="3"/>
  <c r="V26" i="3" l="1"/>
  <c r="S26" i="3"/>
  <c r="V25" i="3"/>
  <c r="S25" i="3"/>
  <c r="K25" i="3"/>
  <c r="H25" i="3"/>
  <c r="L25" i="3" l="1"/>
  <c r="M25" i="3" s="1"/>
  <c r="AD25" i="3" s="1"/>
  <c r="AC25" i="3" s="1"/>
  <c r="I25" i="3"/>
  <c r="Z25" i="3" s="1"/>
  <c r="AD26" i="3" l="1"/>
  <c r="AC26" i="3" s="1"/>
  <c r="AB25" i="3"/>
  <c r="Z26" i="3" s="1"/>
  <c r="N25" i="3"/>
  <c r="O25" i="3" s="1"/>
  <c r="AA25" i="3"/>
  <c r="AE25" i="3" s="1"/>
  <c r="AF25" i="3" s="1"/>
  <c r="AA26" i="3" l="1"/>
  <c r="AE26" i="3" s="1"/>
  <c r="AF26" i="3" s="1"/>
  <c r="AB26" i="3"/>
  <c r="V18" i="3"/>
  <c r="S18" i="3"/>
  <c r="V17" i="3" l="1"/>
  <c r="S17" i="3"/>
  <c r="K17" i="3" l="1"/>
  <c r="L17" i="3" s="1"/>
  <c r="M17" i="3" l="1"/>
  <c r="AD23" i="3" s="1"/>
  <c r="H17" i="3"/>
  <c r="AC23" i="3" l="1"/>
  <c r="AD24" i="3"/>
  <c r="AC24" i="3" s="1"/>
  <c r="AD17" i="3"/>
  <c r="AC17" i="3" s="1"/>
  <c r="I17" i="3"/>
  <c r="Z17" i="3" s="1"/>
  <c r="AA17" i="3" s="1"/>
  <c r="N17" i="3"/>
  <c r="O17" i="3" s="1"/>
  <c r="AD18" i="3" l="1"/>
  <c r="AD19" i="3" s="1"/>
  <c r="AE17" i="3"/>
  <c r="AF17" i="3" s="1"/>
  <c r="AB17" i="3"/>
  <c r="Z18" i="3" s="1"/>
  <c r="AC18" i="3" l="1"/>
  <c r="AC19" i="3"/>
  <c r="AD20" i="3"/>
  <c r="AA18" i="3"/>
  <c r="AE18" i="3" s="1"/>
  <c r="AF18" i="3" s="1"/>
  <c r="AB18" i="3"/>
  <c r="Z19" i="3" s="1"/>
  <c r="AB19" i="3" l="1"/>
  <c r="Z20" i="3" s="1"/>
  <c r="AA19" i="3"/>
  <c r="AE19" i="3" s="1"/>
  <c r="AF19" i="3" s="1"/>
  <c r="AC20" i="3"/>
  <c r="AD21" i="3"/>
  <c r="AC21" i="3" l="1"/>
  <c r="AD22" i="3"/>
  <c r="AC22" i="3" s="1"/>
  <c r="AB20" i="3"/>
  <c r="Z21" i="3" s="1"/>
  <c r="AA20" i="3"/>
  <c r="AE20" i="3" s="1"/>
  <c r="AF20" i="3" s="1"/>
  <c r="AB21" i="3" l="1"/>
  <c r="Z22" i="3" s="1"/>
  <c r="AA21" i="3"/>
  <c r="AE21" i="3" s="1"/>
  <c r="AF21" i="3" s="1"/>
  <c r="AA22" i="3" l="1"/>
  <c r="AE22" i="3" s="1"/>
  <c r="AF22" i="3" s="1"/>
  <c r="AB22" i="3"/>
  <c r="Z23" i="3" s="1"/>
  <c r="AA23" i="3" l="1"/>
  <c r="AE23" i="3" s="1"/>
  <c r="AF23" i="3" s="1"/>
  <c r="AB23" i="3"/>
  <c r="Z24" i="3" s="1"/>
  <c r="AB24" i="3" l="1"/>
  <c r="AA24" i="3"/>
  <c r="AE24" i="3" s="1"/>
  <c r="AF2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Willington Granados Herrera</author>
    <author>tc={6CBD522B-35FD-48DF-B0AF-B391883EB208}</author>
    <author>tc={5A30B2AC-6F44-4962-AE8F-389EEEBD4A8A}</author>
    <author>tc={FE0856F9-92EF-4349-B1AC-A7D7B66F3ABC}</author>
  </authors>
  <commentList>
    <comment ref="G17" authorId="0" shapeId="0" xr:uid="{00000000-0006-0000-0000-000001000000}">
      <text>
        <r>
          <rPr>
            <b/>
            <sz val="9"/>
            <color indexed="81"/>
            <rFont val="Tahoma"/>
            <family val="2"/>
          </rPr>
          <t>Willington Granados Herrera:</t>
        </r>
        <r>
          <rPr>
            <sz val="9"/>
            <color indexed="81"/>
            <rFont val="Tahoma"/>
            <family val="2"/>
          </rPr>
          <t xml:space="preserve">
Se toma como base los días hábiles del año en el que se podrían incumplir la normatividad</t>
        </r>
      </text>
    </comment>
    <comment ref="R22"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Se corrige el texto "Antes de realizar el pago, el o la responsable del área de tesorería y el Ordenador del Gasto realizan la revisión de la Relación Pagos Ordenes de Servicio" eliminando la parte que dice  "y Financiera".</t>
      </text>
    </comment>
    <comment ref="G25" authorId="2" shapeId="0" xr:uid="{00000000-0006-0000-0000-000003000000}">
      <text>
        <t>[Threaded comment]
Your version of Excel allows you to read this threaded comment; however, any edits to it will get removed if the file is opened in a newer version of Excel. Learn more: https://go.microsoft.com/fwlink/?linkid=870924
Comment:
    75 informes anuales de tesorería + 20 de Presupuesto y 200 de contabilidad = 295</t>
      </text>
    </comment>
    <comment ref="R26" authorId="3" shapeId="0" xr:uid="{00000000-0006-0000-0000-000004000000}">
      <text>
        <t>[Threaded comment]
Your version of Excel allows you to read this threaded comment; however, any edits to it will get removed if the file is opened in a newer version of Excel. Learn more: https://go.microsoft.com/fwlink/?linkid=870924
Comment:
    Se cambia la responsabilidad del gerente financiero al el responsable del área de contabilidad</t>
      </text>
    </comment>
  </commentList>
</comments>
</file>

<file path=xl/sharedStrings.xml><?xml version="1.0" encoding="utf-8"?>
<sst xmlns="http://schemas.openxmlformats.org/spreadsheetml/2006/main" count="254" uniqueCount="193">
  <si>
    <t>GESTION FINANCIERA</t>
  </si>
  <si>
    <t>CÓDIGO</t>
  </si>
  <si>
    <t>E-PLA-FT-020</t>
  </si>
  <si>
    <t>VERSIÓN</t>
  </si>
  <si>
    <t>09</t>
  </si>
  <si>
    <t>MAPA DE RIESGOS DE GESTIÓN</t>
  </si>
  <si>
    <t>PÁGINA</t>
  </si>
  <si>
    <t>1 DE 1</t>
  </si>
  <si>
    <t>VIGENTE DESDE</t>
  </si>
  <si>
    <t>Proceso</t>
  </si>
  <si>
    <t>Objetivo del Proceso</t>
  </si>
  <si>
    <t>Planear, gestionar y controlar los recursos del IDIPRON mediante los diferentes lineamientos financieros, con el fin de dar cumplimiento a los objetivos institucionales de manera transparente, eficiente y ágil</t>
  </si>
  <si>
    <t>Alcance</t>
  </si>
  <si>
    <t>El proceso comienza con la programación anual del anteproyecto de presupuesto; y una vez que ingresan al IDIPRON los recursos financieras a través de transferencias, convenios, donaciones y los demás conceptos, se realiza la 
causación y pago conforme a lo presupuestado y aprobado con el fin de dar cumplimiento a todas las operaciones que el Instituto requiere para su funcionamiento, culminando con el respectivo cierre de las operaciones</t>
  </si>
  <si>
    <t>IDENTIFICACIÓN DEL RIESGO</t>
  </si>
  <si>
    <t>VALORACIÓN DEL RIESGO</t>
  </si>
  <si>
    <t>GESTIÓN DEL RIESGO</t>
  </si>
  <si>
    <t xml:space="preserve">MONITOREO </t>
  </si>
  <si>
    <t>SEGUIMIENTO Y EVALUACIÓN</t>
  </si>
  <si>
    <t>Atributos</t>
  </si>
  <si>
    <t>No. De Riesgo</t>
  </si>
  <si>
    <t>Impacto</t>
  </si>
  <si>
    <t>Causa Inmediata</t>
  </si>
  <si>
    <t>Causa Raíz</t>
  </si>
  <si>
    <t>Descripción del Riesgo</t>
  </si>
  <si>
    <t>Clasificación Riesgo</t>
  </si>
  <si>
    <t>Frecuencia con la que se realiza la actividad</t>
  </si>
  <si>
    <t>Probabilidad 
Inherente</t>
  </si>
  <si>
    <t>%</t>
  </si>
  <si>
    <t>Criterios de Impacto</t>
  </si>
  <si>
    <t>Observación de Impacto</t>
  </si>
  <si>
    <t>Impacto
 Inherente</t>
  </si>
  <si>
    <t>Zona de riesgo</t>
  </si>
  <si>
    <t>Zona de riesgo
inherente</t>
  </si>
  <si>
    <t>No. De control</t>
  </si>
  <si>
    <t>Descripción del Control</t>
  </si>
  <si>
    <t>Afectación</t>
  </si>
  <si>
    <t xml:space="preserve">Tipo </t>
  </si>
  <si>
    <t>Implementación</t>
  </si>
  <si>
    <t>Calificación</t>
  </si>
  <si>
    <t>Documentación</t>
  </si>
  <si>
    <t>Frecuencia</t>
  </si>
  <si>
    <t>Evidencia</t>
  </si>
  <si>
    <t xml:space="preserve">Probabilidad Residual </t>
  </si>
  <si>
    <t>Probabilidad Residual Final</t>
  </si>
  <si>
    <t>Impacto Residual Final</t>
  </si>
  <si>
    <t>Zona de Riesgo Final</t>
  </si>
  <si>
    <t>Tratamiento</t>
  </si>
  <si>
    <t>Plan de Acción</t>
  </si>
  <si>
    <t>Responsable</t>
  </si>
  <si>
    <t>Fecha implementación</t>
  </si>
  <si>
    <t>Fecha Del Monitoreo</t>
  </si>
  <si>
    <t>Reporte De La Ejecución De Los Controles</t>
  </si>
  <si>
    <t>Reporte De La Ejecución De Las Acciones Para El Fortalecimiento Del Riesgo</t>
  </si>
  <si>
    <t>Reporte De Las Acciones Desarrolladas En Caso De Que Se Haya Materializado El Riesgo</t>
  </si>
  <si>
    <t>Observaciones Del Monitoreo</t>
  </si>
  <si>
    <t xml:space="preserve">OBSERVACIONES OFICINA ASESORA DE PLANEACIÓN </t>
  </si>
  <si>
    <t>OBSERVACIONES OFICINA DE CONTROL INTERNO</t>
  </si>
  <si>
    <t>Reputacional</t>
  </si>
  <si>
    <t xml:space="preserve">hallazgos de los entes de control o no fenecimiento de la cuenta </t>
  </si>
  <si>
    <t>Incumplimiento normativo y/o del manual de políticas contables en el desarrollo de la gestión financiera</t>
  </si>
  <si>
    <r>
      <rPr>
        <sz val="14"/>
        <color rgb="FF000000"/>
        <rFont val="Times New Roman"/>
        <family val="1"/>
      </rPr>
      <t xml:space="preserve">Posibilidad de afectación reputacional por hallazgos de los entes de control </t>
    </r>
    <r>
      <rPr>
        <sz val="14"/>
        <color rgb="FFFF0000"/>
        <rFont val="Times New Roman"/>
        <family val="1"/>
      </rPr>
      <t>y/o</t>
    </r>
    <r>
      <rPr>
        <sz val="14"/>
        <color rgb="FF000000"/>
        <rFont val="Times New Roman"/>
        <family val="1"/>
      </rPr>
      <t xml:space="preserve"> no fenecimiento de la cuenta debido a incumplimiento normativo y/o del manual de políticas contables en el desarrollo de la gestión financiera.</t>
    </r>
  </si>
  <si>
    <t xml:space="preserve"> </t>
  </si>
  <si>
    <t>El riesgo afecta la imagen de la entidad con algunos usuarios de relevancia frente al logro de los objetivos.</t>
  </si>
  <si>
    <t>El responsable del área de presupuesto, cada vez que se genera un CDP, realiza la revisión del documento generados en el aplicativo Sysman  verificando que se haya revisado el código del rubro, nombre, código del concepto de gasto, fuente, distribución de los elementos PEP, objeto del contrato y que la firma de la solicitud corresponda con los responsables de los rubros de funcionamiento o proyectos de inversión y si se encuentra correcto aprueba mediante firma digital en el aplicativo BogData el certificado de disponibilidad presupuestal. En caso de que encuentre alguna inconsistencia en los datos, rechaza el documento y lo asigna nuevamente al funcionario o contratista que lo expidió</t>
  </si>
  <si>
    <t>Detectivo</t>
  </si>
  <si>
    <t>Manual</t>
  </si>
  <si>
    <t xml:space="preserve">Se encuentra documentado en el procedimientos 001 EXPEDICION DISPONIBILIDAD PRESUPUESTAL A-GFI-PR-001 </t>
  </si>
  <si>
    <t>Cada vez que se realiza una solicitud</t>
  </si>
  <si>
    <t>Cdp aprobado con firma digital</t>
  </si>
  <si>
    <t>ASUMIR EL RIESGO</t>
  </si>
  <si>
    <t>De acuerdo con la.metodologia para la administración del riesgo, no se formulan acciones de fortalecimiento para la vigencia 2024, por cuanto los controles existentes se consideran suficientes y permiten mitigar el riesgo</t>
  </si>
  <si>
    <t>Durante el segundo cuatrimestre del año se tramitaron en la oficina de presupuesto un total de 2300 Certificados de Disponibilidad Presupuestal de acuerdo con las solicitudes recibidas por los gerentes de proyecto, estas son tramitadas por el equipo de presupuesto y revisados por la profesional encargada de la oficina, una vez revisados se realiza la firma digital con la cual se oficializa el documento. Durante el proceso de expedición de Certificados de Disponibilidad Presupuestal no se presentan devoluciones, durante el segundo cuatrimestre del año se presentan anulaciones de certificados los cuales se pueden evidenciar dentro de la base de datos de disponibilidades en la columna denominada anulaciones.
Se adjunta una muestra aleatoria de los CDP realizados y firmados y la base de datos en la cual se evidencian las disponibilidades realizadas.</t>
  </si>
  <si>
    <t>N/A</t>
  </si>
  <si>
    <t>No se materializa el riesgo.</t>
  </si>
  <si>
    <t>FECHA: 11/09/2024
CONTROL 1:  
Se evidencian los soportes relacionados con el control. Sin embargo, se recomienda ampliar la muestra de la evidencia de la revisión de la relación de CDP.
CONTROL 2: 
Se evidencian los soportes relacionados con el control. Sin embargo, se recomienda ampliar la muestra de la evidencia de la revisión de la relación de CRP.
CONTROL 3:
Se evidencian los soportes relacionados con el control. 
CONTROL 4:
Se evidencian los soportes relacionados con el control.
CONTROL 5:
Se evidencian los soportes relacionados con el control.
CONTROL 6:
Se evidencian los soportes relacionados con el control.
CONTROL 7:
Se evidencian los soportes relacionados con el control.
CONTROL 8:
Se evidencian los soportes relacionados con el control
ACCIÓN DE FORTALECIMIENTO:  
para este periodo no se ejecutó la actividad de fortalecimiento
RIESGO MATERIALIZADO:
Para este periodo no se materializó el riesgo para el proceso
RECOMENDACIONES;
Ninguna</t>
  </si>
  <si>
    <r>
      <rPr>
        <b/>
        <sz val="14"/>
        <color rgb="FF000000"/>
        <rFont val="Calibri"/>
      </rPr>
      <t xml:space="preserve">Control 1:
</t>
    </r>
    <r>
      <rPr>
        <sz val="14"/>
        <color rgb="FF000000"/>
        <rFont val="Calibri"/>
      </rPr>
      <t xml:space="preserve">
La evidencia aportada no permite verificar ejecución de la actividad de control, debido a que esta se limita a una muestra de solo un mes, lo que no permite evaluar adecuadamente la efectividad del control en toda su extensión.
</t>
    </r>
    <r>
      <rPr>
        <b/>
        <sz val="14"/>
        <color rgb="FF000000"/>
        <rFont val="Calibri"/>
      </rPr>
      <t xml:space="preserve">Recomendación:
</t>
    </r>
    <r>
      <rPr>
        <sz val="14"/>
        <color rgb="FF000000"/>
        <rFont val="Calibri"/>
      </rPr>
      <t xml:space="preserve">
Se recomienda ampliar la evidencia de la revisión de la relación de CDP, que facilite la verificación del control aplicado.
</t>
    </r>
    <r>
      <rPr>
        <b/>
        <sz val="14"/>
        <color rgb="FF000000"/>
        <rFont val="Calibri"/>
      </rPr>
      <t xml:space="preserve">Control 2
</t>
    </r>
    <r>
      <rPr>
        <sz val="14"/>
        <color rgb="FF000000"/>
        <rFont val="Calibri"/>
      </rPr>
      <t xml:space="preserve">
La evidencia aportada no permite verificar ejecución de la actividad de control, debido a que esta se limita a una muestra de solo un mes y de una relación en Excel, lo que no permite evaluar adecuadamente la efectividad del control en toda su extensión.
</t>
    </r>
    <r>
      <rPr>
        <b/>
        <sz val="14"/>
        <color rgb="FF000000"/>
        <rFont val="Calibri"/>
      </rPr>
      <t xml:space="preserve">Recomendación:
</t>
    </r>
    <r>
      <rPr>
        <sz val="14"/>
        <color rgb="FF000000"/>
        <rFont val="Calibri"/>
      </rPr>
      <t xml:space="preserve">Se recomienda ampliar la evidencia de la revisión de la relación de los CRP y la verificación en SECOP II, que facilite la verificación del control aplicado.
</t>
    </r>
    <r>
      <rPr>
        <b/>
        <sz val="14"/>
        <color rgb="FF000000"/>
        <rFont val="Calibri"/>
      </rPr>
      <t xml:space="preserve">Control 3
</t>
    </r>
    <r>
      <rPr>
        <sz val="14"/>
        <color rgb="FF000000"/>
        <rFont val="Calibri"/>
      </rPr>
      <t xml:space="preserve">
Se evidenció la ejecución de la actividad de control 
</t>
    </r>
    <r>
      <rPr>
        <b/>
        <sz val="14"/>
        <color rgb="FF000000"/>
        <rFont val="Calibri"/>
      </rPr>
      <t xml:space="preserve">Control 4
</t>
    </r>
    <r>
      <rPr>
        <sz val="14"/>
        <color rgb="FF000000"/>
        <rFont val="Calibri"/>
      </rPr>
      <t xml:space="preserve">Se evidenció la ejecución de la actividad de control 
</t>
    </r>
    <r>
      <rPr>
        <b/>
        <sz val="14"/>
        <color rgb="FF000000"/>
        <rFont val="Calibri"/>
      </rPr>
      <t xml:space="preserve">Recomendación:
</t>
    </r>
    <r>
      <rPr>
        <sz val="14"/>
        <color rgb="FF000000"/>
        <rFont val="Calibri"/>
      </rPr>
      <t xml:space="preserve">
Se recomienda, ampliar la evidencia con el cronograma establecido, que permita verificar la periodicidad de la actividad de control.
</t>
    </r>
    <r>
      <rPr>
        <b/>
        <sz val="14"/>
        <color rgb="FF000000"/>
        <rFont val="Calibri"/>
      </rPr>
      <t xml:space="preserve">Control 5
</t>
    </r>
    <r>
      <rPr>
        <sz val="14"/>
        <color rgb="FF000000"/>
        <rFont val="Calibri"/>
      </rPr>
      <t xml:space="preserve">
Se evidenció la ejecución de la actividad de control, sin embargo, la evidencia proporcionada muestra debilidad, una vez que la actividad indica elaboración del comprobante de egreso y la verificación del mismo.
</t>
    </r>
    <r>
      <rPr>
        <b/>
        <sz val="14"/>
        <color rgb="FF000000"/>
        <rFont val="Calibri"/>
      </rPr>
      <t xml:space="preserve">Recomendación:
</t>
    </r>
    <r>
      <rPr>
        <sz val="14"/>
        <color rgb="FF000000"/>
        <rFont val="Calibri"/>
      </rPr>
      <t xml:space="preserve">
Mejorar la evidencia, donde se pueda verificar adecuadamente la ejecución de la actividad de control descrita.
</t>
    </r>
    <r>
      <rPr>
        <b/>
        <sz val="14"/>
        <color rgb="FF000000"/>
        <rFont val="Calibri"/>
      </rPr>
      <t xml:space="preserve">Control 6
</t>
    </r>
    <r>
      <rPr>
        <sz val="14"/>
        <color rgb="FF000000"/>
        <rFont val="Calibri"/>
      </rPr>
      <t xml:space="preserve">
Se evidenció la ejecución de la actividad de control.
</t>
    </r>
    <r>
      <rPr>
        <b/>
        <sz val="14"/>
        <color rgb="FF000000"/>
        <rFont val="Calibri"/>
      </rPr>
      <t xml:space="preserve">Control 7
</t>
    </r>
    <r>
      <rPr>
        <sz val="14"/>
        <color rgb="FF000000"/>
        <rFont val="Calibri"/>
      </rPr>
      <t xml:space="preserve">
Se evidenció la ejecución de la actividad de control.
</t>
    </r>
    <r>
      <rPr>
        <b/>
        <sz val="14"/>
        <color rgb="FF000000"/>
        <rFont val="Calibri"/>
      </rPr>
      <t xml:space="preserve">Control 8
</t>
    </r>
    <r>
      <rPr>
        <sz val="14"/>
        <color rgb="FF000000"/>
        <rFont val="Calibri"/>
      </rPr>
      <t xml:space="preserve">
Se evidenció la ejecución de la actividad de control.
</t>
    </r>
    <r>
      <rPr>
        <b/>
        <sz val="14"/>
        <color rgb="FF000000"/>
        <rFont val="Calibri"/>
      </rPr>
      <t xml:space="preserve">Acción de fortalecimiento:
</t>
    </r>
    <r>
      <rPr>
        <sz val="14"/>
        <color rgb="FF000000"/>
        <rFont val="Calibri"/>
      </rPr>
      <t xml:space="preserve">No formulan acciones de fortalecimiento, lo que indica el proceso es que “no se formulan acciones de fortalecimiento para la vigencia 2024, por cuanto los controles existentes se consideran suficientes y permiten mitigar el riesgo”
</t>
    </r>
    <r>
      <rPr>
        <b/>
        <sz val="14"/>
        <color rgb="FF000000"/>
        <rFont val="Calibri"/>
      </rPr>
      <t xml:space="preserve">No se materializo el riesgo
</t>
    </r>
    <r>
      <rPr>
        <sz val="14"/>
        <color rgb="FF000000"/>
        <rFont val="Calibri"/>
      </rPr>
      <t xml:space="preserve">
</t>
    </r>
  </si>
  <si>
    <t>El responsable del área de presupuesto, cada vez que se genera un CRP, realiza la revisión de los Registros Presupuestales generados en el aplicativo Sysman verificando que se haya revisado en Secop II el tipo de contrato, numero del contrato, aprobación del proveedor y del ordenador del gasto, valor y que la disponibilidad presupuestal a afectar corresponda con la indicada en la minuta y si se encuentra correcto aprueba mediante firma digital en el aplicativo BogData el Registro Presupuestal. En caso de que encuentre alguna inconsistencia en los datos, rechaza el documento y lo asigna nuevamente al funcionario o contratista que lo expidió</t>
  </si>
  <si>
    <t>Se encuentra documentado en el procedimientos 002 EXPEDICIÓN DE REGISTROS PRESUPUESTALES A-GFI-PR-002</t>
  </si>
  <si>
    <t>Crp aprobado con firma digital</t>
  </si>
  <si>
    <t xml:space="preserve">Durante el segundo cuatrimestre del año se tramitaron en la oficina de presupuesto un total de 2.585Certificados de Registro Presupuestal de acuerdo con las solicitudes recibidas por los gerentes de proyecto, estas son tramitadas por el equipo de presupuesto y revisados por la profesional encargada de la oficina, una vez revisados se realiza la firma digital con la cual se oficializa el documento. Durante el proceso de expedición de Certificados de Registros Presupuestal no se presentan devoluciones, durante el segundo cuatrimestre del año se presentan anulaciones de certificados los cuales se pueden evidenciar dentro de la base de datos de registros en la columna denominada anulaciones.
Se adjunta una muestra aleatoria de los CRP realizados y firmados y la base de datos en la cual se evidencian los registros realizados. </t>
  </si>
  <si>
    <t>El responsable del área de contabilidad elabora durante el primer trimestre de la vigencia un memorando a cada dependencia recordando la obligación de entregar la información que afecta los estados contables y las fechas en que debe ser entregada.</t>
  </si>
  <si>
    <t>Preventivo</t>
  </si>
  <si>
    <t>Manual de Políticas Contables  A-GFI-MA-001</t>
  </si>
  <si>
    <t>anual</t>
  </si>
  <si>
    <t>memorando</t>
  </si>
  <si>
    <t>Esta actividad se ejecutó completamente durante el segundo cuatrimestre de la vigencia. Esta actividad se realizó con el fin de informar a los Gerentes y Subdirectores las responsabilidades y fechas de entrega de información que afecte estados contables durante la vigencia. Para el segundo seguimiento se adjuntan los memorandos remitidos en el mes de junio.</t>
  </si>
  <si>
    <t>El responsable del área de contabilidad, de acuerdo con el cronograma establecido,  realizará mesas de trabajo con las diferentes dependencias en las que se socializan las políticas contables establecidas en la entidad y las acciones que deben emprender para su cumplimiento.</t>
  </si>
  <si>
    <t>de acuerdo con el cronograma establecido</t>
  </si>
  <si>
    <t>Actas de Reunión / Listados de Asistencia</t>
  </si>
  <si>
    <t>Durante los meses de mayo y junio de la presente vigencia se llevo a cabo el Comité de Sostenibilidad Contable con la participación de la Secretaria General, Subdirecciones, Gerencias y Oficinas. En dicho comité el profesional encargado de la actualización de políticas contables lideró y explico a cada lider de proceso la necesidad y urgencia de que ellos solicitaran mesas de trabajo en caso de requerirse para la actualizacion de las politicas y el Plan de Sostenibilidad Contable. Se anexa acta de dicho comité y se aclara que a la fecha no se ha recibido solicitud de mesas de trabajo.</t>
  </si>
  <si>
    <t>Los funcionarios o contratistas del área de tesorería, cada vez que se recibe un comprobante de cuentas por pagar, elaboran un comprobante de egreso, verificando la fuente de los recursos, la cuenta bancaria del tercero, valor presupuestal, y el movimiento de tesorería para proceder a realizar el pago. Si se encuentran errores en los datos, se devuelve la cuenta por pagar a Contabilidad en el formato A-GDO-FT-001 "Entrega y Recibo de Documentos en Área Productora", si se encuentra conforme se continua con el pago.</t>
  </si>
  <si>
    <t xml:space="preserve">Se encuentra documentado en el procedimiento 013 EJECUCIÓN DE PAGOS A-GFI-PR-013	</t>
  </si>
  <si>
    <t>Cada vez que se recibe un comprobante</t>
  </si>
  <si>
    <t xml:space="preserve"> formato A-GDO-FT-001 Entrega y Recibo de Documentos en Área Productora</t>
  </si>
  <si>
    <t xml:space="preserve">Durante el segundo cuatrimestre del año se tramitan en la oficina de tesorería un total de 6.901 egresos satisfactoriamente, corroborando la información de los respectivos pagos contra las cuentas por pagar allegadas a la tesorería. Estos egresos se consolidan en giros para pagos realizados por recursos administrados y recursos Distrito; y lotes cuando el pago se realiza por medio de la Secretaría Distrital de Hacienda. El seguimiento a estos pagos se realiza mediante una base de datos en la cual los funcionarios y profesional de tesorería realiza seguimiento. Como evidencia se adjunta base de datos con seguimiento a pagos, y formato A-GDO-FT-001 mediante el cual se realiza devolución de cuentas por pagar (CXP) cuando estas vienen con errores. </t>
  </si>
  <si>
    <t xml:space="preserve">Antes de realizar el pago, el o la responsable del área de tesorería y el Ordenador del Gasto realizan la revisión de la Relación Pagos Ordenes de Servicio; Si la fuente son recursos administrados, verifican que el archivo plano cargado en el portal bancario coincida con el valor y la cantidad de pagos relacionados, si la fuente es recursos distrito revisan dentro del workflow del aplicativo BogData, el número del lote, descargan el PDF, revisan el valor a pagar y firman digitalmente. Después de verificar se diligencia el estado en el que se encuentra el pago en la matriz control de giros. </t>
  </si>
  <si>
    <t>Antes de realizar un pago</t>
  </si>
  <si>
    <t>Matriz control de giros</t>
  </si>
  <si>
    <t>Una vez agrupados los egresos realizados en  giros (Relación Pagos de Ordenes de Servicios) para pagar con recursos propios se entregan al profesional de la tesorería para realizar su archivo plano con el fin de cargar los pagos en las cuentas bancarias de la entidad, al generar estos archivos el profesional de la tesorería y/o Ordenador del gasto corroboran que el valor del pago coincida con el valor del Giro Generado y se procede a pagar.
Cuando los pagos se realizan por medio de la SDH, se agrupan igualmente los egresos en diferentes Giros, posteriormente se genera un archivo plano para cargar a hacienda y se envían a la oficina de presupuesto para su firma y posteriormente al Ordenador del Gasto con el fin de verificar que el valor del archivo cargado coincida con el giro realizado y procede a firmar y enviar el pago para su respectivo trámite ante la SDH.
Como muestra de lo anterior, se adjunta una muestra de  los  Lotes Generados para cada uno. De igual forma se adjunta base de datos en la cual se realiza seguimiento a los pagos realizados en la tesorería.</t>
  </si>
  <si>
    <t>Cuando se detecta un error en un saldo dentro de los informes financieros, los líderes de la Gerencia Financiera (contabilidad, tesorería y presupuesto) realizan mesas de trabajo con las dependencias involucradas para analizar la situación y buscar la solución posible para corregir el error.</t>
  </si>
  <si>
    <t>Correctivo</t>
  </si>
  <si>
    <t>No se tiene documentado</t>
  </si>
  <si>
    <t xml:space="preserve">cada vez que se detecta un error </t>
  </si>
  <si>
    <t xml:space="preserve"> Actas / Listados de Asistencia</t>
  </si>
  <si>
    <t>Durante el segundo cuatrimestre del año se identificaron diferentes inconsistencia en los estados financieros debido a registro de información incorrecta en los sistemas contables, una vez identificado el error se solicitó al funcionario o contratista que realizó dicho registro en el sistema contable que realizara la corrección del mismo y registrar los ajustes realizados en un acta para control del mismo.</t>
  </si>
  <si>
    <t>Cuando se generan hallazgos o el no fenecimiento de la cuenta, los responsables de las áreas que componen el proceso de Gestión Financiera, participan en mesas de trabajo con las Oficinas de Planeación y Control Interno para analizar las causas y definir acciones de mejora que contribuyan a la mitigación de los hallazgos encontrados por los entes de control.</t>
  </si>
  <si>
    <t>Se tiene documentado en el 004 MANUAL PARA LA ADMINISTRACIÓN DE PLANES DE MEJORAMIENTO E-MEJ-MA-004</t>
  </si>
  <si>
    <t>Cada vez que se generan hallazgos o no fenecimiento de la cuenta</t>
  </si>
  <si>
    <t>Planes de mejoramiento</t>
  </si>
  <si>
    <t xml:space="preserve">Durante el segundo cuatrimestre de la vigencia se proyectaron varias respuestas a solicitudes de entes de control tanto externos como internos, se presentó la necesidad de generar acciones de mejora en una ocasión, como consecuencia del informe allegado por la Secretaría Distrital de Hacienda; se realizó mesa de trabajo entre la Gerencia Financiera  y el delegado por la Secretaría General para la formulación de dicho plan de mejora. Se adjunta listado de asistencia de la reunión realizada y plan de mejora formulado.
</t>
  </si>
  <si>
    <t>incumplimiento en la presentación o reporte de la información financiera del Instituto en las fechas programadas por los entes de control financiero</t>
  </si>
  <si>
    <t xml:space="preserve"> inconsistencias y/o falta de información suministradas oportunamente por las dependencias</t>
  </si>
  <si>
    <t>Posibilidad de afectación reputacional por incumplimiento en la presentación o reporte de la información financiera del Instituto en las fechas programadas por los entes de control financiero debido a  inconsistencias y/o falta de información suministradas oportunamente por las dependencias</t>
  </si>
  <si>
    <t>El riesgo afecta la imagen de la entidad internamente, de conocimiento general nivel interno, de junta directiva y/o de proveedores</t>
  </si>
  <si>
    <t>Tres veces al año el responsable del área de contabilidad elabora un memorando a cada dependencia recordando la obligación de entregar la información que afecta los estados contables y las fechas en que debe ser entregada para el corte trimestral.</t>
  </si>
  <si>
    <t xml:space="preserve">No se tiene documentado </t>
  </si>
  <si>
    <t>Tres veces al año</t>
  </si>
  <si>
    <t>Memorandos enviados</t>
  </si>
  <si>
    <t>REDUCIR EL RIESGO</t>
  </si>
  <si>
    <t>Realizar mesas de trabajo con las diferentes dependencias en las que se socializan las fechas de los diferentes reportes de  información financiera del Instituto para los entes de control.</t>
  </si>
  <si>
    <t>Gerencia Financiera</t>
  </si>
  <si>
    <t>01/05/2023
al
30/10/2023</t>
  </si>
  <si>
    <t>En el segundo cuatrimestre de la presente vigencia, se realizó el envío de un memorando a Gerencias y/o Subdirecciones con responsabilidades dentro de el Plan de sostenibilidad Contable, dicho memorando tenía como finalidad recordar a cada uno sus obligaciones y solicitar la información requerida para dar cumplimiento al plan. Como evidencia a lo anterior se anexan los memorandos enviados por la contadora de la entidad.</t>
  </si>
  <si>
    <t>Durante los meses de mayo y junio de la presente vigencia se llevaron a cabo 2 reuniones con la Gerencia Financiera - Tesorería, Oficina Asesora de Planeación y Gerencia Estrategias de Corresponsabilidad - Convenios Interadministrativos, reuniones en la cual el profesional encargado de la actualización de políticas contables lideró dichas reuniones y explicó a cada área sus responsabilidades frente a las diferentes políticas. Como evidencia de ello se adjuntan las actas y sus respectivos listados de asistencia.</t>
  </si>
  <si>
    <t>FECHA: 11/09/2024
CONTROL 1:  
Se evidencian los soportes relacionados con el control
CONTROL 2: 
No se presentó la necesidad de relaizar mesas de trabajo
ACCIÓN DE FORTALECIMIENTO:  
Se presenta actividad de fortalecimiento, pero no se evidencian los soportes
RIESGO MATERIALIZADO:
Para este periodo no se materializó el riesgo para el proceso
RECOMENDACIONES;
Para la siguiente vigencia reformular el control 2, dado que no es un control preventivo, sino se establece una vez se ha materializado el riesgo</t>
  </si>
  <si>
    <r>
      <rPr>
        <b/>
        <sz val="11"/>
        <color rgb="FF000000"/>
        <rFont val="Calibri"/>
      </rPr>
      <t xml:space="preserve">CONTROL 1
</t>
    </r>
    <r>
      <rPr>
        <sz val="11"/>
        <color rgb="FF000000"/>
        <rFont val="Calibri"/>
      </rPr>
      <t xml:space="preserve">Se evidenció la ejecución de la actividad de control.
</t>
    </r>
    <r>
      <rPr>
        <b/>
        <sz val="11"/>
        <color rgb="FF000000"/>
        <rFont val="Calibri"/>
      </rPr>
      <t xml:space="preserve">CONTROL 2
</t>
    </r>
    <r>
      <rPr>
        <sz val="11"/>
        <color rgb="FF000000"/>
        <rFont val="Calibri"/>
      </rPr>
      <t xml:space="preserve">Se reportó que durante este periodo no se dio aplicación a la actividad de control.
</t>
    </r>
    <r>
      <rPr>
        <b/>
        <sz val="11"/>
        <color rgb="FF000000"/>
        <rFont val="Calibri"/>
      </rPr>
      <t xml:space="preserve">Acción de fortalecimiento 
</t>
    </r>
    <r>
      <rPr>
        <sz val="11"/>
        <color rgb="FF000000"/>
        <rFont val="Calibri"/>
      </rPr>
      <t xml:space="preserve">No se aportó evidencia que dé cuenta de la ejecución de la actividad de acción de fortalecimiento, se evidencia que las mismas estaban programadas para la vigencia 2023.
</t>
    </r>
    <r>
      <rPr>
        <b/>
        <sz val="11"/>
        <color rgb="FF000000"/>
        <rFont val="Calibri"/>
      </rPr>
      <t xml:space="preserve">No se materializo el riesgo
</t>
    </r>
  </si>
  <si>
    <t>En caso de que se presente incumplimiento en la presentación o reporte de la información financiera, el responsable del área de contabilidad realiza mesas de trabajo con las áreas involucradas para recolectar la información  requerida  y realizar la remisión en el menor tiempo posible</t>
  </si>
  <si>
    <t>En caso de que se presente incumplimiento en la presentación o reporte de la información financiera</t>
  </si>
  <si>
    <t>Listados de asistencia</t>
  </si>
  <si>
    <t>Durante el segundo cuatrimestre de la presente vigencia la gerencia financiera ha realizado seguimiento a los procesos que deben realizar envío de información para registro y/o reporte de información financiera, logrando así el cumplimiento a cabalidad de la presentación de dicha información, por lo anterior no se han requerido realizar mesas de trabajo para seguimiento a reportes.</t>
  </si>
  <si>
    <t>area de impacto</t>
  </si>
  <si>
    <t>PROBABILIDAD DE OCURRENCIA</t>
  </si>
  <si>
    <t>IMPACTO</t>
  </si>
  <si>
    <t>CONDICIONES RIESGO INHERENTE</t>
  </si>
  <si>
    <t>AFECTACIÓN ECONÓMICA O PRESUPUESTAL</t>
  </si>
  <si>
    <t>Económico</t>
  </si>
  <si>
    <t>MUY BAJA</t>
  </si>
  <si>
    <t>LEVE</t>
  </si>
  <si>
    <t>MUY BAJA - LEVE</t>
  </si>
  <si>
    <t>BAJO</t>
  </si>
  <si>
    <t>Afectación Menor a 700 SMLMV</t>
  </si>
  <si>
    <t>Leve</t>
  </si>
  <si>
    <t>BAJA</t>
  </si>
  <si>
    <t>MENOR</t>
  </si>
  <si>
    <t>MUY BAJA - MENOR</t>
  </si>
  <si>
    <t>Afectación Entre 700 y 1500 SMLMV</t>
  </si>
  <si>
    <t>Menor</t>
  </si>
  <si>
    <t>Económico y Reputacional</t>
  </si>
  <si>
    <t>MEDIA</t>
  </si>
  <si>
    <t>MODERADO</t>
  </si>
  <si>
    <t>MUY BAJA - MODERADO</t>
  </si>
  <si>
    <t>Afectación Entre 1500 y 2300 SMLMV</t>
  </si>
  <si>
    <t>Moderado</t>
  </si>
  <si>
    <t>ALTA</t>
  </si>
  <si>
    <t>MAYOR</t>
  </si>
  <si>
    <t>MUY BAJA - MAYOR</t>
  </si>
  <si>
    <t>ALTO</t>
  </si>
  <si>
    <t>Afectación Entre 2300 y 3000 SMLMV</t>
  </si>
  <si>
    <t>Mayor</t>
  </si>
  <si>
    <t>MUY ALTA</t>
  </si>
  <si>
    <t>CATASTRÓFICO</t>
  </si>
  <si>
    <t>MUY BAJA - CATASTRÓFICO</t>
  </si>
  <si>
    <t>EXTREMO</t>
  </si>
  <si>
    <t xml:space="preserve">Afectación Mayor a 3000 SMLMV </t>
  </si>
  <si>
    <t>Catastrófico</t>
  </si>
  <si>
    <t>BAJA - LEVE</t>
  </si>
  <si>
    <t>BAJA - MENOR</t>
  </si>
  <si>
    <t>AFECTACIÓN REPUTACIONAL</t>
  </si>
  <si>
    <t>BAJA - MODERADO</t>
  </si>
  <si>
    <t>El riesgo afecta la imagen de algún área de la organización.</t>
  </si>
  <si>
    <t>BAJA - MAYOR</t>
  </si>
  <si>
    <t>BAJA - CATASTRÓFICO</t>
  </si>
  <si>
    <t>MEDIA - LEVE</t>
  </si>
  <si>
    <t>El riesgo afecta la imagen de la entidad con efecto publicitario sostenido a nivel de sector administrativo o distrital</t>
  </si>
  <si>
    <t>MEDIA - MENOR</t>
  </si>
  <si>
    <t>El riesgo afecta la imagen de la entidad a nivel nacional, con efecto publicitario sostenido a nivel país</t>
  </si>
  <si>
    <t>MEDIA - MODERADO</t>
  </si>
  <si>
    <t>MEDIA - MAYOR</t>
  </si>
  <si>
    <t>MEDIA - CATASTRÓFICO</t>
  </si>
  <si>
    <t>ALTA - LEVE</t>
  </si>
  <si>
    <t>TIPO DE CONTROL</t>
  </si>
  <si>
    <t>ALTA - MENOR</t>
  </si>
  <si>
    <t>ALTA - MODERADO</t>
  </si>
  <si>
    <t>ALTA - MAYOR</t>
  </si>
  <si>
    <t>ALTA - CATASTRÓFICO</t>
  </si>
  <si>
    <t>MUY ALTA - LEVE</t>
  </si>
  <si>
    <t>IMPLEMENTACIÓN</t>
  </si>
  <si>
    <t>MUY ALTA - MENOR</t>
  </si>
  <si>
    <t>Automático</t>
  </si>
  <si>
    <t>MUY ALTA - MODERADO</t>
  </si>
  <si>
    <t>MUY ALTA - MAYOR</t>
  </si>
  <si>
    <t>MUY ALTA -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</si>
</sst>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6">
    <font>
      <sz val="11"/>
      <color theme="1"/>
      <name val="Calibri"/>
      <family val="2"/>
      <scheme val="minor"/>
    </font>
    <font>
      <b/>
      <sz val="12"/>
      <color theme="1"/>
      <name val="Times New Roman"/>
      <family val="1"/>
    </font>
    <font>
      <sz val="12"/>
      <color theme="1"/>
      <name val="Times New Roman"/>
      <family val="1"/>
    </font>
    <font>
      <sz val="14"/>
      <color theme="1"/>
      <name val="Times New Roman"/>
      <family val="1"/>
    </font>
    <font>
      <b/>
      <sz val="10"/>
      <color theme="1"/>
      <name val="Times New Roman"/>
      <family val="1"/>
    </font>
    <font>
      <sz val="14"/>
      <name val="Times New Roman"/>
      <family val="1"/>
    </font>
    <font>
      <sz val="11"/>
      <color theme="1"/>
      <name val="Calibri"/>
      <family val="2"/>
      <scheme val="minor"/>
    </font>
    <font>
      <b/>
      <sz val="11"/>
      <color theme="1"/>
      <name val="Calibri"/>
      <family val="2"/>
      <scheme val="minor"/>
    </font>
    <font>
      <b/>
      <sz val="16"/>
      <color theme="1"/>
      <name val="Times New Roman"/>
      <family val="1"/>
    </font>
    <font>
      <sz val="12"/>
      <name val="Times New Roman"/>
      <family val="1"/>
    </font>
    <font>
      <b/>
      <sz val="18"/>
      <color theme="1"/>
      <name val="Times New Roman"/>
      <family val="1"/>
    </font>
    <font>
      <sz val="10"/>
      <color theme="1"/>
      <name val="Times New Roman"/>
      <family val="1"/>
    </font>
    <font>
      <sz val="9"/>
      <color indexed="81"/>
      <name val="Tahoma"/>
      <family val="2"/>
    </font>
    <font>
      <b/>
      <sz val="9"/>
      <color indexed="81"/>
      <name val="Tahoma"/>
      <family val="2"/>
    </font>
    <font>
      <sz val="12"/>
      <color rgb="FF000000"/>
      <name val="Times New Roman"/>
      <family val="1"/>
    </font>
    <font>
      <sz val="11"/>
      <color theme="1"/>
      <name val="Calibri"/>
      <family val="2"/>
      <charset val="1"/>
    </font>
    <font>
      <sz val="14"/>
      <color rgb="FF000000"/>
      <name val="Times New Roman"/>
      <family val="1"/>
    </font>
    <font>
      <sz val="14"/>
      <color rgb="FFFF0000"/>
      <name val="Times New Roman"/>
      <family val="1"/>
    </font>
    <font>
      <sz val="11"/>
      <color rgb="FF000000"/>
      <name val="Calibri"/>
      <family val="2"/>
      <charset val="1"/>
    </font>
    <font>
      <b/>
      <sz val="14"/>
      <color theme="1"/>
      <name val="Calibri"/>
      <family val="2"/>
      <charset val="1"/>
    </font>
    <font>
      <sz val="14"/>
      <color rgb="FF000000"/>
      <name val="Calibri"/>
    </font>
    <font>
      <sz val="14"/>
      <color theme="1"/>
      <name val="Calibri"/>
      <family val="2"/>
      <charset val="1"/>
    </font>
    <font>
      <sz val="11"/>
      <color rgb="FF000000"/>
      <name val="Calibri"/>
    </font>
    <font>
      <sz val="12"/>
      <color rgb="FF000000"/>
      <name val="Times New Roman"/>
    </font>
    <font>
      <b/>
      <sz val="14"/>
      <color rgb="FF000000"/>
      <name val="Calibri"/>
    </font>
    <font>
      <b/>
      <sz val="11"/>
      <color rgb="FF000000"/>
      <name val="Calibri"/>
    </font>
  </fonts>
  <fills count="6">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indexed="64"/>
      </left>
      <right style="thin">
        <color rgb="FF000000"/>
      </right>
      <top style="medium">
        <color indexed="64"/>
      </top>
      <bottom style="thin">
        <color indexed="64"/>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style="thin">
        <color indexed="64"/>
      </top>
      <bottom style="medium">
        <color indexed="64"/>
      </bottom>
      <diagonal/>
    </border>
  </borders>
  <cellStyleXfs count="2">
    <xf numFmtId="0" fontId="0" fillId="0" borderId="0"/>
    <xf numFmtId="41" fontId="6" fillId="0" borderId="0" applyFont="0" applyFill="0" applyBorder="0" applyAlignment="0" applyProtection="0"/>
  </cellStyleXfs>
  <cellXfs count="224">
    <xf numFmtId="0" fontId="0" fillId="0" borderId="0" xfId="0"/>
    <xf numFmtId="0" fontId="2" fillId="0" borderId="0" xfId="0" applyFont="1"/>
    <xf numFmtId="0" fontId="2" fillId="0" borderId="0" xfId="0" applyFont="1" applyAlignment="1">
      <alignment horizontal="left"/>
    </xf>
    <xf numFmtId="0" fontId="0" fillId="0" borderId="0" xfId="0" applyAlignment="1">
      <alignment horizontal="left"/>
    </xf>
    <xf numFmtId="0" fontId="2" fillId="0" borderId="0" xfId="0" applyFont="1" applyAlignment="1">
      <alignment wrapText="1"/>
    </xf>
    <xf numFmtId="0" fontId="0" fillId="0" borderId="0" xfId="0" applyAlignment="1">
      <alignment horizontal="center" vertical="center"/>
    </xf>
    <xf numFmtId="0" fontId="2" fillId="0" borderId="1" xfId="0" applyFont="1" applyBorder="1" applyAlignment="1">
      <alignment horizontal="center" vertical="center" textRotation="90"/>
    </xf>
    <xf numFmtId="0" fontId="1" fillId="0" borderId="0" xfId="0" applyFont="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textRotation="90" wrapText="1"/>
    </xf>
    <xf numFmtId="0" fontId="3" fillId="2" borderId="30" xfId="0" applyFont="1" applyFill="1" applyBorder="1" applyAlignment="1">
      <alignment horizontal="center" vertical="center" textRotation="90"/>
    </xf>
    <xf numFmtId="0" fontId="5"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2" fillId="2" borderId="31" xfId="0" applyFont="1" applyFill="1" applyBorder="1" applyAlignment="1">
      <alignment horizontal="center" vertical="center" textRotation="90" wrapText="1"/>
    </xf>
    <xf numFmtId="0" fontId="2" fillId="2" borderId="30" xfId="0" applyFont="1" applyFill="1" applyBorder="1" applyAlignment="1">
      <alignment horizontal="center" vertical="center" textRotation="90"/>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textRotation="90"/>
    </xf>
    <xf numFmtId="0" fontId="2" fillId="2" borderId="5" xfId="0" applyFont="1" applyFill="1" applyBorder="1" applyAlignment="1">
      <alignment horizontal="center" vertical="center" textRotation="90" wrapText="1"/>
    </xf>
    <xf numFmtId="0" fontId="2" fillId="2" borderId="30" xfId="0" applyFont="1" applyFill="1" applyBorder="1" applyAlignment="1">
      <alignment horizontal="center" vertical="center"/>
    </xf>
    <xf numFmtId="0" fontId="2" fillId="0" borderId="16" xfId="0" applyFont="1" applyBorder="1" applyAlignment="1">
      <alignment horizontal="center" vertical="center" textRotation="90"/>
    </xf>
    <xf numFmtId="0" fontId="2" fillId="0" borderId="16" xfId="0" applyFont="1" applyBorder="1" applyAlignment="1">
      <alignment horizontal="center" vertical="center" textRotation="90" wrapText="1"/>
    </xf>
    <xf numFmtId="0" fontId="3" fillId="3" borderId="5" xfId="0" applyFont="1" applyFill="1" applyBorder="1" applyAlignment="1">
      <alignment horizontal="center" vertical="center" wrapText="1"/>
    </xf>
    <xf numFmtId="9" fontId="0" fillId="0" borderId="0" xfId="0" applyNumberFormat="1"/>
    <xf numFmtId="0" fontId="7" fillId="0" borderId="0" xfId="0" applyFont="1"/>
    <xf numFmtId="0" fontId="0" fillId="0" borderId="0" xfId="0" applyAlignment="1">
      <alignment wrapText="1"/>
    </xf>
    <xf numFmtId="9" fontId="0" fillId="0" borderId="0" xfId="0" applyNumberFormat="1" applyAlignment="1">
      <alignment horizontal="center"/>
    </xf>
    <xf numFmtId="0" fontId="1" fillId="0" borderId="0" xfId="0" applyFont="1" applyAlignment="1">
      <alignment horizontal="center" vertical="center"/>
    </xf>
    <xf numFmtId="0" fontId="2" fillId="0" borderId="0" xfId="0" applyFont="1" applyAlignment="1">
      <alignment horizontal="justify" vertical="center" wrapText="1"/>
    </xf>
    <xf numFmtId="0" fontId="2" fillId="2" borderId="23" xfId="0" applyFont="1" applyFill="1" applyBorder="1"/>
    <xf numFmtId="0" fontId="2" fillId="2" borderId="7" xfId="0" applyFont="1" applyFill="1" applyBorder="1"/>
    <xf numFmtId="0" fontId="2" fillId="0" borderId="1" xfId="0" applyFont="1" applyBorder="1" applyAlignment="1">
      <alignment horizontal="justify" vertical="center" wrapText="1"/>
    </xf>
    <xf numFmtId="0" fontId="1" fillId="2" borderId="5" xfId="0" applyFont="1" applyFill="1" applyBorder="1" applyAlignment="1">
      <alignment horizontal="center" vertical="center"/>
    </xf>
    <xf numFmtId="0" fontId="2" fillId="0" borderId="29" xfId="0" applyFont="1" applyBorder="1" applyAlignment="1">
      <alignment horizontal="left"/>
    </xf>
    <xf numFmtId="0" fontId="2" fillId="2" borderId="31" xfId="0" applyFont="1" applyFill="1" applyBorder="1" applyAlignment="1">
      <alignment horizontal="center" vertical="center" wrapText="1"/>
    </xf>
    <xf numFmtId="0" fontId="11" fillId="0" borderId="0" xfId="0" applyFont="1"/>
    <xf numFmtId="0" fontId="4" fillId="0" borderId="0" xfId="0" applyFont="1"/>
    <xf numFmtId="0" fontId="11" fillId="2" borderId="30"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0" borderId="30" xfId="0" applyFont="1" applyBorder="1" applyAlignment="1">
      <alignment horizontal="center" vertical="center"/>
    </xf>
    <xf numFmtId="0" fontId="2" fillId="0" borderId="5" xfId="0" applyFont="1" applyBorder="1" applyAlignment="1">
      <alignment horizontal="justify" vertical="center" wrapText="1"/>
    </xf>
    <xf numFmtId="0" fontId="2" fillId="0" borderId="5" xfId="0" applyFont="1" applyBorder="1" applyAlignment="1">
      <alignment horizontal="center" vertical="center" textRotation="90"/>
    </xf>
    <xf numFmtId="0" fontId="2" fillId="0" borderId="5" xfId="0" applyFont="1" applyBorder="1" applyAlignment="1">
      <alignment horizontal="center" vertical="center" textRotation="90" wrapText="1"/>
    </xf>
    <xf numFmtId="0" fontId="2" fillId="4" borderId="1" xfId="0" applyFont="1" applyFill="1" applyBorder="1" applyAlignment="1">
      <alignment horizontal="center" vertical="center"/>
    </xf>
    <xf numFmtId="0" fontId="2" fillId="4" borderId="16" xfId="0" applyFont="1" applyFill="1" applyBorder="1" applyAlignment="1">
      <alignment horizontal="center" vertical="center"/>
    </xf>
    <xf numFmtId="9" fontId="9" fillId="4" borderId="1" xfId="0" applyNumberFormat="1" applyFont="1" applyFill="1" applyBorder="1" applyAlignment="1">
      <alignment horizontal="center" vertical="center"/>
    </xf>
    <xf numFmtId="9" fontId="9" fillId="4" borderId="16" xfId="0" applyNumberFormat="1" applyFont="1" applyFill="1" applyBorder="1" applyAlignment="1">
      <alignment horizontal="center" vertical="center"/>
    </xf>
    <xf numFmtId="9"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textRotation="90"/>
    </xf>
    <xf numFmtId="0" fontId="3" fillId="4" borderId="1" xfId="0" applyFont="1" applyFill="1" applyBorder="1" applyAlignment="1">
      <alignment horizontal="center" vertical="center" textRotation="90"/>
    </xf>
    <xf numFmtId="9" fontId="2" fillId="4" borderId="1" xfId="0" applyNumberFormat="1" applyFont="1" applyFill="1" applyBorder="1" applyAlignment="1">
      <alignment horizontal="center" vertical="center" textRotation="90"/>
    </xf>
    <xf numFmtId="9" fontId="2" fillId="4" borderId="16" xfId="0" applyNumberFormat="1" applyFont="1" applyFill="1" applyBorder="1" applyAlignment="1">
      <alignment horizontal="center" vertical="center"/>
    </xf>
    <xf numFmtId="0" fontId="2" fillId="4" borderId="16" xfId="0" applyFont="1" applyFill="1" applyBorder="1" applyAlignment="1">
      <alignment horizontal="center" vertical="center" textRotation="90"/>
    </xf>
    <xf numFmtId="0" fontId="3" fillId="4" borderId="16" xfId="0" applyFont="1" applyFill="1" applyBorder="1" applyAlignment="1">
      <alignment horizontal="center" vertical="center" textRotation="90"/>
    </xf>
    <xf numFmtId="9" fontId="2" fillId="4" borderId="16" xfId="0" applyNumberFormat="1" applyFont="1" applyFill="1" applyBorder="1" applyAlignment="1">
      <alignment horizontal="center" vertical="center" textRotation="90"/>
    </xf>
    <xf numFmtId="0" fontId="2" fillId="4" borderId="1" xfId="0" applyFont="1" applyFill="1" applyBorder="1" applyAlignment="1">
      <alignment vertical="center" textRotation="90"/>
    </xf>
    <xf numFmtId="0" fontId="2" fillId="4" borderId="16" xfId="0" applyFont="1" applyFill="1" applyBorder="1" applyAlignment="1">
      <alignment vertical="center" textRotation="90"/>
    </xf>
    <xf numFmtId="0" fontId="2" fillId="0" borderId="16" xfId="0" applyFont="1" applyBorder="1" applyAlignment="1">
      <alignment horizontal="justify" vertical="center" wrapText="1"/>
    </xf>
    <xf numFmtId="0" fontId="2" fillId="0" borderId="41" xfId="0" applyFont="1" applyBorder="1" applyAlignment="1">
      <alignment horizontal="left"/>
    </xf>
    <xf numFmtId="0" fontId="0" fillId="0" borderId="41" xfId="0" applyBorder="1"/>
    <xf numFmtId="0" fontId="4" fillId="0" borderId="41" xfId="0" applyFont="1" applyBorder="1"/>
    <xf numFmtId="0" fontId="0" fillId="0" borderId="29" xfId="0" applyBorder="1"/>
    <xf numFmtId="0" fontId="11" fillId="0" borderId="29" xfId="0" applyFont="1" applyBorder="1"/>
    <xf numFmtId="0" fontId="9" fillId="0" borderId="5" xfId="0" applyFont="1" applyBorder="1" applyAlignment="1">
      <alignment horizontal="center" vertical="center" textRotation="90" wrapText="1"/>
    </xf>
    <xf numFmtId="0" fontId="14" fillId="0" borderId="0" xfId="0" applyFont="1" applyAlignment="1">
      <alignment vertical="center" wrapText="1"/>
    </xf>
    <xf numFmtId="0" fontId="14" fillId="0" borderId="0" xfId="0" applyFont="1"/>
    <xf numFmtId="0" fontId="2" fillId="3" borderId="5" xfId="0" applyFont="1" applyFill="1" applyBorder="1" applyAlignment="1">
      <alignment horizontal="center" vertical="center" textRotation="90" wrapText="1"/>
    </xf>
    <xf numFmtId="0" fontId="2" fillId="3" borderId="16" xfId="0" applyFont="1" applyFill="1" applyBorder="1" applyAlignment="1">
      <alignment horizontal="center" vertical="center" textRotation="90" wrapText="1"/>
    </xf>
    <xf numFmtId="0" fontId="14" fillId="0" borderId="5" xfId="0" applyFont="1" applyBorder="1" applyAlignment="1">
      <alignment horizontal="justify" vertical="center" wrapText="1"/>
    </xf>
    <xf numFmtId="0" fontId="14" fillId="0" borderId="16" xfId="0" applyFont="1" applyBorder="1" applyAlignment="1">
      <alignment horizontal="justify" vertical="center" wrapText="1"/>
    </xf>
    <xf numFmtId="0" fontId="2" fillId="4" borderId="5" xfId="0" applyFont="1" applyFill="1" applyBorder="1" applyAlignment="1">
      <alignment horizontal="center" vertical="center"/>
    </xf>
    <xf numFmtId="9" fontId="9" fillId="4" borderId="5" xfId="0" applyNumberFormat="1" applyFont="1" applyFill="1" applyBorder="1" applyAlignment="1">
      <alignment horizontal="center" vertical="center"/>
    </xf>
    <xf numFmtId="9" fontId="2" fillId="4" borderId="5" xfId="0" applyNumberFormat="1" applyFont="1" applyFill="1" applyBorder="1" applyAlignment="1">
      <alignment horizontal="center" vertical="center"/>
    </xf>
    <xf numFmtId="0" fontId="2" fillId="4" borderId="5" xfId="0" applyFont="1" applyFill="1" applyBorder="1" applyAlignment="1">
      <alignment horizontal="center" vertical="center" textRotation="90"/>
    </xf>
    <xf numFmtId="0" fontId="3" fillId="4" borderId="5" xfId="0" applyFont="1" applyFill="1" applyBorder="1" applyAlignment="1">
      <alignment horizontal="center" vertical="center" textRotation="90"/>
    </xf>
    <xf numFmtId="9" fontId="2" fillId="4" borderId="5" xfId="0" applyNumberFormat="1" applyFont="1" applyFill="1" applyBorder="1" applyAlignment="1">
      <alignment horizontal="center" vertical="center" textRotation="90"/>
    </xf>
    <xf numFmtId="0" fontId="2" fillId="4" borderId="5" xfId="0" applyFont="1" applyFill="1" applyBorder="1" applyAlignment="1">
      <alignment vertical="center" textRotation="90"/>
    </xf>
    <xf numFmtId="0" fontId="2" fillId="0" borderId="18" xfId="0" applyFont="1" applyBorder="1" applyAlignment="1">
      <alignment horizontal="center" vertical="center"/>
    </xf>
    <xf numFmtId="0" fontId="2" fillId="0" borderId="10" xfId="0" applyFont="1" applyBorder="1" applyAlignment="1">
      <alignment horizontal="justify" vertical="center" wrapText="1"/>
    </xf>
    <xf numFmtId="0" fontId="2" fillId="4" borderId="10" xfId="0" applyFont="1" applyFill="1" applyBorder="1" applyAlignment="1">
      <alignment horizontal="center" vertical="center"/>
    </xf>
    <xf numFmtId="0" fontId="2" fillId="0" borderId="10" xfId="0" applyFont="1" applyBorder="1" applyAlignment="1">
      <alignment horizontal="center" vertical="center" textRotation="90"/>
    </xf>
    <xf numFmtId="9" fontId="9" fillId="4" borderId="10" xfId="0" applyNumberFormat="1" applyFont="1" applyFill="1" applyBorder="1" applyAlignment="1">
      <alignment horizontal="center" vertical="center"/>
    </xf>
    <xf numFmtId="0" fontId="2" fillId="3" borderId="10" xfId="0" applyFont="1" applyFill="1" applyBorder="1" applyAlignment="1">
      <alignment horizontal="center" vertical="center" textRotation="90" wrapText="1"/>
    </xf>
    <xf numFmtId="0" fontId="2" fillId="0" borderId="10" xfId="0" applyFont="1" applyBorder="1" applyAlignment="1">
      <alignment horizontal="center" vertical="center" textRotation="90" wrapText="1"/>
    </xf>
    <xf numFmtId="9" fontId="2" fillId="4" borderId="10" xfId="0" applyNumberFormat="1" applyFont="1" applyFill="1" applyBorder="1" applyAlignment="1">
      <alignment horizontal="center" vertical="center"/>
    </xf>
    <xf numFmtId="0" fontId="2" fillId="4" borderId="10" xfId="0" applyFont="1" applyFill="1" applyBorder="1" applyAlignment="1">
      <alignment horizontal="center" vertical="center" textRotation="90"/>
    </xf>
    <xf numFmtId="0" fontId="3" fillId="4" borderId="10" xfId="0" applyFont="1" applyFill="1" applyBorder="1" applyAlignment="1">
      <alignment horizontal="center" vertical="center" textRotation="90"/>
    </xf>
    <xf numFmtId="9" fontId="2" fillId="4" borderId="10" xfId="0" applyNumberFormat="1" applyFont="1" applyFill="1" applyBorder="1" applyAlignment="1">
      <alignment horizontal="center" vertical="center" textRotation="90"/>
    </xf>
    <xf numFmtId="0" fontId="2" fillId="4" borderId="10" xfId="0" applyFont="1" applyFill="1" applyBorder="1" applyAlignment="1">
      <alignment vertical="center" textRotation="90"/>
    </xf>
    <xf numFmtId="0" fontId="15" fillId="0" borderId="0" xfId="0" applyFont="1"/>
    <xf numFmtId="0" fontId="2" fillId="5" borderId="19" xfId="0" applyFont="1" applyFill="1" applyBorder="1" applyAlignment="1" applyProtection="1">
      <alignment vertical="center" wrapText="1"/>
      <protection locked="0"/>
    </xf>
    <xf numFmtId="0" fontId="11" fillId="5" borderId="19" xfId="0" applyFont="1" applyFill="1" applyBorder="1" applyProtection="1">
      <protection locked="0"/>
    </xf>
    <xf numFmtId="0" fontId="11" fillId="5" borderId="17" xfId="0" applyFont="1" applyFill="1" applyBorder="1" applyProtection="1">
      <protection locked="0"/>
    </xf>
    <xf numFmtId="0" fontId="23" fillId="5" borderId="30" xfId="0" applyFont="1" applyFill="1" applyBorder="1" applyAlignment="1" applyProtection="1">
      <alignment vertical="center" wrapText="1"/>
      <protection locked="0"/>
    </xf>
    <xf numFmtId="0" fontId="14" fillId="5" borderId="18" xfId="0" applyFont="1" applyFill="1" applyBorder="1" applyAlignment="1" applyProtection="1">
      <alignment vertical="center" wrapText="1"/>
      <protection locked="0"/>
    </xf>
    <xf numFmtId="0" fontId="14" fillId="5" borderId="13" xfId="0" applyFont="1" applyFill="1" applyBorder="1" applyAlignment="1">
      <alignment vertical="center" wrapText="1"/>
    </xf>
    <xf numFmtId="0" fontId="14" fillId="5" borderId="13" xfId="0" applyFont="1" applyFill="1" applyBorder="1" applyAlignment="1" applyProtection="1">
      <alignment vertical="center" wrapText="1"/>
      <protection locked="0"/>
    </xf>
    <xf numFmtId="0" fontId="14" fillId="5" borderId="15" xfId="0" applyFont="1" applyFill="1" applyBorder="1" applyAlignment="1" applyProtection="1">
      <alignment vertical="center" wrapText="1"/>
      <protection locked="0"/>
    </xf>
    <xf numFmtId="14" fontId="2" fillId="0" borderId="11" xfId="0" applyNumberFormat="1" applyFont="1" applyBorder="1" applyAlignment="1">
      <alignment horizontal="center" vertical="center" wrapText="1"/>
    </xf>
    <xf numFmtId="14" fontId="2" fillId="0" borderId="39" xfId="0" applyNumberFormat="1" applyFont="1" applyBorder="1" applyAlignment="1">
      <alignment horizontal="center" vertical="center" wrapText="1"/>
    </xf>
    <xf numFmtId="14" fontId="2" fillId="0" borderId="31" xfId="0" applyNumberFormat="1" applyFont="1" applyBorder="1" applyAlignment="1">
      <alignment horizontal="center" vertical="center" wrapText="1"/>
    </xf>
    <xf numFmtId="14" fontId="2" fillId="0" borderId="38" xfId="0" applyNumberFormat="1" applyFont="1" applyBorder="1" applyAlignment="1">
      <alignment horizontal="center" vertical="center" wrapText="1"/>
    </xf>
    <xf numFmtId="41" fontId="3" fillId="0" borderId="5" xfId="1" applyFont="1" applyBorder="1" applyAlignment="1">
      <alignment horizontal="center" vertical="center" wrapText="1"/>
    </xf>
    <xf numFmtId="41" fontId="3" fillId="0" borderId="32" xfId="1" applyFont="1" applyBorder="1" applyAlignment="1">
      <alignment horizontal="center" vertical="center" wrapText="1"/>
    </xf>
    <xf numFmtId="41" fontId="3" fillId="0" borderId="33" xfId="1" applyFont="1" applyBorder="1" applyAlignment="1">
      <alignment horizontal="center" vertical="center" wrapText="1"/>
    </xf>
    <xf numFmtId="9" fontId="3" fillId="0" borderId="32" xfId="0" applyNumberFormat="1" applyFont="1" applyBorder="1" applyAlignment="1">
      <alignment horizontal="center" vertical="center" wrapText="1"/>
    </xf>
    <xf numFmtId="9" fontId="3" fillId="0" borderId="33" xfId="0" applyNumberFormat="1" applyFont="1" applyBorder="1" applyAlignment="1">
      <alignment horizontal="center" vertical="center" wrapText="1"/>
    </xf>
    <xf numFmtId="0" fontId="3" fillId="4" borderId="6" xfId="0" applyFont="1" applyFill="1" applyBorder="1" applyAlignment="1">
      <alignment horizontal="center" vertical="center"/>
    </xf>
    <xf numFmtId="0" fontId="3" fillId="4" borderId="16" xfId="0" applyFont="1" applyFill="1" applyBorder="1" applyAlignment="1">
      <alignment horizontal="center" vertical="center"/>
    </xf>
    <xf numFmtId="9" fontId="3" fillId="4" borderId="6" xfId="0" applyNumberFormat="1" applyFont="1" applyFill="1" applyBorder="1" applyAlignment="1">
      <alignment horizontal="center" vertical="center"/>
    </xf>
    <xf numFmtId="9" fontId="3" fillId="4" borderId="16" xfId="0" applyNumberFormat="1" applyFont="1" applyFill="1" applyBorder="1" applyAlignment="1">
      <alignment horizontal="center" vertical="center"/>
    </xf>
    <xf numFmtId="9" fontId="3" fillId="4" borderId="32" xfId="0" applyNumberFormat="1" applyFont="1" applyFill="1" applyBorder="1" applyAlignment="1">
      <alignment horizontal="center" vertical="center"/>
    </xf>
    <xf numFmtId="9" fontId="3" fillId="4" borderId="33" xfId="0" applyNumberFormat="1" applyFont="1" applyFill="1" applyBorder="1" applyAlignment="1">
      <alignment horizontal="center" vertical="center"/>
    </xf>
    <xf numFmtId="0" fontId="10" fillId="4" borderId="32" xfId="0" applyFont="1" applyFill="1" applyBorder="1" applyAlignment="1">
      <alignment horizontal="center" vertical="center" textRotation="90"/>
    </xf>
    <xf numFmtId="0" fontId="10" fillId="4" borderId="33" xfId="0" applyFont="1" applyFill="1" applyBorder="1" applyAlignment="1">
      <alignment horizontal="center" vertical="center" textRotation="90"/>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24" xfId="0" applyFont="1" applyFill="1" applyBorder="1" applyAlignment="1">
      <alignment horizontal="center" vertical="center"/>
    </xf>
    <xf numFmtId="0" fontId="2" fillId="0" borderId="3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43" xfId="0" applyFont="1" applyBorder="1" applyAlignment="1">
      <alignment horizontal="center" vertical="center" wrapText="1"/>
    </xf>
    <xf numFmtId="0" fontId="1" fillId="0" borderId="19" xfId="0" applyFont="1" applyBorder="1" applyAlignment="1">
      <alignment horizontal="center" vertical="center" textRotation="90"/>
    </xf>
    <xf numFmtId="0" fontId="1" fillId="0" borderId="17" xfId="0" applyFont="1" applyBorder="1" applyAlignment="1">
      <alignment horizontal="center" vertical="center" textRotation="90"/>
    </xf>
    <xf numFmtId="0" fontId="9" fillId="5" borderId="9" xfId="0" applyFont="1" applyFill="1" applyBorder="1" applyAlignment="1" applyProtection="1">
      <alignment horizontal="center" vertical="center" wrapText="1"/>
      <protection locked="0"/>
    </xf>
    <xf numFmtId="0" fontId="9" fillId="5" borderId="33" xfId="0" applyFont="1" applyFill="1" applyBorder="1" applyAlignment="1" applyProtection="1">
      <alignment horizontal="center" vertical="center" wrapText="1"/>
      <protection locked="0"/>
    </xf>
    <xf numFmtId="0" fontId="14" fillId="5" borderId="9" xfId="0" applyFont="1" applyFill="1" applyBorder="1" applyAlignment="1">
      <alignment horizontal="center" vertical="center" wrapText="1"/>
    </xf>
    <xf numFmtId="0" fontId="14" fillId="5" borderId="32" xfId="0" applyFont="1" applyFill="1" applyBorder="1" applyAlignment="1">
      <alignment horizontal="center" vertical="center" wrapText="1"/>
    </xf>
    <xf numFmtId="0" fontId="14" fillId="5" borderId="33" xfId="0" applyFont="1" applyFill="1" applyBorder="1" applyAlignment="1">
      <alignment horizontal="center" vertical="center" wrapText="1"/>
    </xf>
    <xf numFmtId="0" fontId="11" fillId="5" borderId="9" xfId="0" applyFont="1" applyFill="1" applyBorder="1" applyAlignment="1" applyProtection="1">
      <alignment horizontal="center" vertical="center"/>
      <protection locked="0"/>
    </xf>
    <xf numFmtId="0" fontId="11" fillId="5" borderId="32" xfId="0" applyFont="1" applyFill="1" applyBorder="1" applyAlignment="1" applyProtection="1">
      <alignment horizontal="center" vertical="center"/>
      <protection locked="0"/>
    </xf>
    <xf numFmtId="0" fontId="11" fillId="5" borderId="33" xfId="0" applyFont="1" applyFill="1" applyBorder="1" applyAlignment="1" applyProtection="1">
      <alignment horizontal="center" vertical="center"/>
      <protection locked="0"/>
    </xf>
    <xf numFmtId="0" fontId="2" fillId="0" borderId="8" xfId="0" applyFont="1" applyBorder="1" applyAlignment="1">
      <alignment horizontal="center" vertical="center" wrapText="1"/>
    </xf>
    <xf numFmtId="0" fontId="2" fillId="2" borderId="6" xfId="0" applyFont="1" applyFill="1" applyBorder="1" applyAlignment="1">
      <alignment horizontal="center"/>
    </xf>
    <xf numFmtId="0" fontId="2" fillId="2" borderId="12" xfId="0" applyFont="1" applyFill="1" applyBorder="1" applyAlignment="1">
      <alignment horizontal="center"/>
    </xf>
    <xf numFmtId="14" fontId="11" fillId="5" borderId="27" xfId="0" applyNumberFormat="1" applyFont="1" applyFill="1" applyBorder="1" applyAlignment="1" applyProtection="1">
      <alignment horizontal="center" vertical="center"/>
      <protection locked="0"/>
    </xf>
    <xf numFmtId="0" fontId="11" fillId="5" borderId="28" xfId="0" applyFont="1" applyFill="1" applyBorder="1" applyAlignment="1" applyProtection="1">
      <alignment horizontal="center" vertical="center"/>
      <protection locked="0"/>
    </xf>
    <xf numFmtId="14" fontId="2" fillId="5" borderId="45" xfId="0" applyNumberFormat="1" applyFont="1" applyFill="1" applyBorder="1" applyAlignment="1" applyProtection="1">
      <alignment horizontal="center" vertical="center"/>
      <protection locked="0"/>
    </xf>
    <xf numFmtId="14" fontId="2" fillId="5" borderId="46" xfId="0" applyNumberFormat="1" applyFont="1" applyFill="1" applyBorder="1" applyAlignment="1" applyProtection="1">
      <alignment horizontal="center" vertical="center"/>
      <protection locked="0"/>
    </xf>
    <xf numFmtId="14" fontId="2" fillId="5" borderId="47" xfId="0" applyNumberFormat="1" applyFont="1" applyFill="1" applyBorder="1" applyAlignment="1" applyProtection="1">
      <alignment horizontal="center" vertical="center"/>
      <protection locked="0"/>
    </xf>
    <xf numFmtId="0" fontId="2"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6"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16" xfId="0" applyFont="1" applyBorder="1" applyAlignment="1">
      <alignment horizontal="center" vertical="center"/>
    </xf>
    <xf numFmtId="0" fontId="3" fillId="0" borderId="36"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1" fillId="2" borderId="1" xfId="0" applyFont="1" applyFill="1" applyBorder="1" applyAlignment="1">
      <alignment horizontal="center"/>
    </xf>
    <xf numFmtId="0" fontId="10" fillId="4" borderId="5" xfId="0" applyFont="1" applyFill="1" applyBorder="1" applyAlignment="1">
      <alignment horizontal="center" vertical="center" textRotation="90"/>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5"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0" xfId="0" applyFont="1" applyAlignment="1">
      <alignment horizontal="center" vertical="center" wrapText="1"/>
    </xf>
    <xf numFmtId="0" fontId="8" fillId="0" borderId="26"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4" borderId="1" xfId="0" applyFont="1" applyFill="1" applyBorder="1" applyAlignment="1">
      <alignment horizontal="center" vertical="center"/>
    </xf>
    <xf numFmtId="0" fontId="3" fillId="4" borderId="5" xfId="0" applyFont="1" applyFill="1" applyBorder="1" applyAlignment="1">
      <alignment horizontal="center" vertical="center"/>
    </xf>
    <xf numFmtId="9" fontId="3" fillId="4" borderId="5" xfId="0" applyNumberFormat="1" applyFont="1" applyFill="1" applyBorder="1" applyAlignment="1">
      <alignment horizontal="center" vertical="center"/>
    </xf>
    <xf numFmtId="0" fontId="1" fillId="0" borderId="14" xfId="0" applyFont="1" applyBorder="1" applyAlignment="1">
      <alignment horizontal="center" vertical="center" textRotation="90"/>
    </xf>
    <xf numFmtId="0" fontId="1" fillId="0" borderId="31" xfId="0" applyFont="1" applyBorder="1" applyAlignment="1">
      <alignment horizontal="center" vertical="center" textRotation="90"/>
    </xf>
    <xf numFmtId="0" fontId="1" fillId="2" borderId="1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9" fontId="3" fillId="4" borderId="1" xfId="0"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30" xfId="0" applyFont="1" applyBorder="1" applyAlignment="1">
      <alignment horizontal="center" vertical="center"/>
    </xf>
    <xf numFmtId="9" fontId="3" fillId="0" borderId="5"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14" fontId="1" fillId="0" borderId="20" xfId="0" applyNumberFormat="1" applyFont="1" applyBorder="1" applyAlignment="1">
      <alignment horizontal="center" vertical="center"/>
    </xf>
    <xf numFmtId="0" fontId="1" fillId="0" borderId="22" xfId="0" applyFont="1" applyBorder="1" applyAlignment="1">
      <alignment horizontal="center" vertical="center"/>
    </xf>
    <xf numFmtId="0" fontId="1" fillId="0" borderId="28" xfId="0" applyFont="1" applyBorder="1" applyAlignment="1">
      <alignment horizontal="center" vertical="center"/>
    </xf>
    <xf numFmtId="0" fontId="1" fillId="0" borderId="25" xfId="0" applyFont="1" applyBorder="1" applyAlignment="1">
      <alignment horizontal="center" vertical="center"/>
    </xf>
    <xf numFmtId="0" fontId="1" fillId="0" borderId="20" xfId="0" applyFont="1" applyBorder="1" applyAlignment="1">
      <alignment horizontal="center" vertical="center"/>
    </xf>
    <xf numFmtId="49" fontId="4" fillId="0" borderId="20"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0" fontId="20" fillId="0" borderId="42" xfId="0" applyFont="1" applyBorder="1" applyAlignment="1">
      <alignment horizontal="left" vertical="top" wrapText="1"/>
    </xf>
    <xf numFmtId="0" fontId="21" fillId="0" borderId="44" xfId="0" applyFont="1" applyBorder="1" applyAlignment="1">
      <alignment horizontal="left" vertical="top" wrapText="1"/>
    </xf>
    <xf numFmtId="0" fontId="21" fillId="0" borderId="43" xfId="0" applyFont="1" applyBorder="1" applyAlignment="1">
      <alignment horizontal="left" vertical="top" wrapText="1"/>
    </xf>
    <xf numFmtId="0" fontId="22" fillId="0" borderId="42" xfId="0" applyFont="1" applyBorder="1" applyAlignment="1">
      <alignment vertical="center" wrapText="1"/>
    </xf>
    <xf numFmtId="0" fontId="18" fillId="0" borderId="43" xfId="0" applyFont="1" applyBorder="1" applyAlignment="1">
      <alignment vertical="center" wrapText="1"/>
    </xf>
  </cellXfs>
  <cellStyles count="2">
    <cellStyle name="Millares [0]" xfId="1" builtinId="6"/>
    <cellStyle name="Normal" xfId="0" builtinId="0"/>
  </cellStyles>
  <dxfs count="30">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560916</xdr:colOff>
      <xdr:row>0</xdr:row>
      <xdr:rowOff>101599</xdr:rowOff>
    </xdr:from>
    <xdr:to>
      <xdr:col>1</xdr:col>
      <xdr:colOff>1238250</xdr:colOff>
      <xdr:row>7</xdr:row>
      <xdr:rowOff>99975</xdr:rowOff>
    </xdr:to>
    <xdr:pic>
      <xdr:nvPicPr>
        <xdr:cNvPr id="2" name="Imagen 1">
          <a:extLst>
            <a:ext uri="{FF2B5EF4-FFF2-40B4-BE49-F238E27FC236}">
              <a16:creationId xmlns:a16="http://schemas.microsoft.com/office/drawing/2014/main" id="{1BF5B8BD-5FBC-469D-A094-A625C186B6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46743"/>
        </a:xfrm>
        <a:prstGeom prst="rect">
          <a:avLst/>
        </a:prstGeom>
        <a:noFill/>
        <a:ln>
          <a:noFill/>
        </a:ln>
      </xdr:spPr>
    </xdr:pic>
    <xdr:clientData/>
  </xdr:twoCellAnchor>
  <xdr:twoCellAnchor editAs="oneCell">
    <xdr:from>
      <xdr:col>0</xdr:col>
      <xdr:colOff>560916</xdr:colOff>
      <xdr:row>0</xdr:row>
      <xdr:rowOff>101599</xdr:rowOff>
    </xdr:from>
    <xdr:to>
      <xdr:col>1</xdr:col>
      <xdr:colOff>1238250</xdr:colOff>
      <xdr:row>7</xdr:row>
      <xdr:rowOff>87275</xdr:rowOff>
    </xdr:to>
    <xdr:pic>
      <xdr:nvPicPr>
        <xdr:cNvPr id="3" name="Imagen 2">
          <a:extLst>
            <a:ext uri="{FF2B5EF4-FFF2-40B4-BE49-F238E27FC236}">
              <a16:creationId xmlns:a16="http://schemas.microsoft.com/office/drawing/2014/main" id="{6DAA2C17-5C4D-4609-83FE-7553ACE2E5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52526"/>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Geraldyne Reyes Arenas" id="{60AD5E36-210B-4BA5-95DB-E297085C3477}" userId="S::geraldyne.reyes@idipron.gov.co::f67fd02c-2a16-459f-b0fd-73ac38b340c2" providerId="AD"/>
  <person displayName="Willington Granados Herrera" id="{12ADC0A1-04FD-4CBD-8B99-E603E3995987}" userId="S::willington.granados@idipron.gov.co::31b240b4-d49a-4bf7-b038-72480c7a6c4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22" dT="2023-08-31T22:53:59.13" personId="{60AD5E36-210B-4BA5-95DB-E297085C3477}" id="{6CBD522B-35FD-48DF-B0AF-B391883EB208}">
    <text>Se corrige el texto "Antes de realizar el pago, el o la responsable del área de tesorería y el Ordenador del Gasto realizan la revisión de la Relación Pagos Ordenes de Servicio" eliminando la parte que dice  "y Financiera".</text>
  </threadedComment>
  <threadedComment ref="G25" dT="2022-04-29T16:07:59.05" personId="{12ADC0A1-04FD-4CBD-8B99-E603E3995987}" id="{5A30B2AC-6F44-4962-AE8F-389EEEBD4A8A}">
    <text>75 informes anuales de tesorería + 20 de Presupuesto y 200 de contabilidad = 295</text>
  </threadedComment>
  <threadedComment ref="R26" dT="2023-08-31T22:57:21.11" personId="{60AD5E36-210B-4BA5-95DB-E297085C3477}" id="{FE0856F9-92EF-4349-B1AC-A7D7B66F3ABC}">
    <text>Se cambia la responsabilidad del gerente financiero al el responsable del área de contabilidad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36"/>
  <sheetViews>
    <sheetView showGridLines="0" tabSelected="1" topLeftCell="AO16" zoomScale="80" zoomScaleNormal="80" zoomScaleSheetLayoutView="90" workbookViewId="0">
      <pane ySplit="1" topLeftCell="AI17" activePane="bottomLeft" state="frozen"/>
      <selection pane="bottomLeft" activeCell="AT17" sqref="AT17:AT24"/>
    </sheetView>
  </sheetViews>
  <sheetFormatPr defaultColWidth="11.42578125" defaultRowHeight="15.6"/>
  <cols>
    <col min="2" max="2" width="27.140625" customWidth="1"/>
    <col min="3" max="3" width="26" customWidth="1"/>
    <col min="4" max="4" width="19.140625" customWidth="1"/>
    <col min="5" max="5" width="25.42578125" customWidth="1"/>
    <col min="6" max="6" width="25.42578125" hidden="1" customWidth="1"/>
    <col min="7" max="8" width="20.140625" customWidth="1"/>
    <col min="9" max="9" width="9.42578125" customWidth="1"/>
    <col min="10" max="10" width="25.42578125" customWidth="1"/>
    <col min="11" max="11" width="32.85546875" customWidth="1"/>
    <col min="12" max="12" width="20.140625" style="1" customWidth="1"/>
    <col min="13" max="13" width="9.42578125" style="1" customWidth="1"/>
    <col min="14" max="14" width="26.85546875" style="1" customWidth="1"/>
    <col min="15" max="17" width="12.85546875" style="1" customWidth="1"/>
    <col min="18" max="18" width="38.7109375" style="1" customWidth="1"/>
    <col min="19" max="19" width="15.85546875" style="1" customWidth="1"/>
    <col min="20" max="22" width="5.140625" style="1" customWidth="1"/>
    <col min="23" max="24" width="11.42578125" style="1" customWidth="1"/>
    <col min="25" max="27" width="7.28515625" style="1" customWidth="1"/>
    <col min="28" max="28" width="7.28515625" style="1" hidden="1" customWidth="1"/>
    <col min="29" max="29" width="8" style="1" hidden="1" customWidth="1"/>
    <col min="30" max="31" width="7.28515625" style="1" hidden="1" customWidth="1"/>
    <col min="32" max="32" width="9.28515625" style="1" hidden="1" customWidth="1"/>
    <col min="33" max="33" width="8.5703125" style="4" hidden="1" customWidth="1"/>
    <col min="34" max="34" width="11.42578125" style="4" hidden="1" customWidth="1"/>
    <col min="35" max="35" width="34.140625" style="4" customWidth="1"/>
    <col min="36" max="36" width="9.85546875" style="1" customWidth="1"/>
    <col min="37" max="37" width="11.42578125" style="1" customWidth="1"/>
    <col min="38" max="38" width="1" customWidth="1"/>
    <col min="39" max="39" width="18.28515625" customWidth="1"/>
    <col min="40" max="43" width="45" customWidth="1"/>
    <col min="44" max="44" width="1" customWidth="1"/>
    <col min="45" max="45" width="45" customWidth="1"/>
    <col min="46" max="46" width="55" customWidth="1"/>
  </cols>
  <sheetData>
    <row r="1" spans="1:46" ht="15.75" customHeight="1">
      <c r="A1" s="163"/>
      <c r="B1" s="164"/>
      <c r="C1" s="169" t="s">
        <v>0</v>
      </c>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c r="AP1" s="171"/>
      <c r="AQ1" s="163" t="s">
        <v>1</v>
      </c>
      <c r="AR1" s="164"/>
      <c r="AS1" s="214" t="s">
        <v>2</v>
      </c>
      <c r="AT1" s="211"/>
    </row>
    <row r="2" spans="1:46" ht="15.75" customHeight="1" thickBot="1">
      <c r="A2" s="165"/>
      <c r="B2" s="166"/>
      <c r="C2" s="172"/>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4"/>
      <c r="AQ2" s="167"/>
      <c r="AR2" s="168"/>
      <c r="AS2" s="212"/>
      <c r="AT2" s="213"/>
    </row>
    <row r="3" spans="1:46" ht="15.75" customHeight="1">
      <c r="A3" s="165"/>
      <c r="B3" s="166"/>
      <c r="C3" s="172"/>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4"/>
      <c r="AQ3" s="163" t="s">
        <v>3</v>
      </c>
      <c r="AR3" s="164"/>
      <c r="AS3" s="215" t="s">
        <v>4</v>
      </c>
      <c r="AT3" s="216"/>
    </row>
    <row r="4" spans="1:46" ht="16.5" customHeight="1" thickBot="1">
      <c r="A4" s="165"/>
      <c r="B4" s="166"/>
      <c r="C4" s="175"/>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7"/>
      <c r="AQ4" s="167"/>
      <c r="AR4" s="168"/>
      <c r="AS4" s="217"/>
      <c r="AT4" s="218"/>
    </row>
    <row r="5" spans="1:46" ht="20.45" customHeight="1">
      <c r="A5" s="165"/>
      <c r="B5" s="166"/>
      <c r="C5" s="172" t="s">
        <v>5</v>
      </c>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4"/>
      <c r="AQ5" s="163" t="s">
        <v>6</v>
      </c>
      <c r="AR5" s="164"/>
      <c r="AS5" s="163" t="s">
        <v>7</v>
      </c>
      <c r="AT5" s="164"/>
    </row>
    <row r="6" spans="1:46" ht="15" customHeight="1" thickBot="1">
      <c r="A6" s="165"/>
      <c r="B6" s="166"/>
      <c r="C6" s="172"/>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4"/>
      <c r="AQ6" s="167"/>
      <c r="AR6" s="168"/>
      <c r="AS6" s="167"/>
      <c r="AT6" s="168"/>
    </row>
    <row r="7" spans="1:46" ht="15.75" customHeight="1">
      <c r="A7" s="165"/>
      <c r="B7" s="166"/>
      <c r="C7" s="172"/>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c r="AP7" s="174"/>
      <c r="AQ7" s="163" t="s">
        <v>8</v>
      </c>
      <c r="AR7" s="164"/>
      <c r="AS7" s="210">
        <v>44651</v>
      </c>
      <c r="AT7" s="211"/>
    </row>
    <row r="8" spans="1:46" ht="16.5" customHeight="1" thickBot="1">
      <c r="A8" s="167"/>
      <c r="B8" s="168"/>
      <c r="C8" s="175"/>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7"/>
      <c r="AQ8" s="167"/>
      <c r="AR8" s="168"/>
      <c r="AS8" s="212"/>
      <c r="AT8" s="213"/>
    </row>
    <row r="10" spans="1:46" ht="54" customHeight="1">
      <c r="A10" s="197" t="s">
        <v>9</v>
      </c>
      <c r="B10" s="197"/>
      <c r="C10" s="197"/>
      <c r="D10" s="198" t="s">
        <v>0</v>
      </c>
      <c r="E10" s="199"/>
      <c r="F10" s="199"/>
      <c r="G10" s="199"/>
      <c r="H10" s="199"/>
      <c r="I10" s="199"/>
      <c r="J10" s="199"/>
      <c r="K10" s="199"/>
      <c r="L10" s="199"/>
      <c r="M10" s="200"/>
      <c r="N10" s="28"/>
      <c r="AG10" s="1"/>
      <c r="AH10" s="1"/>
      <c r="AI10" s="1"/>
    </row>
    <row r="11" spans="1:46" s="3" customFormat="1" ht="75" customHeight="1">
      <c r="A11" s="197" t="s">
        <v>10</v>
      </c>
      <c r="B11" s="197"/>
      <c r="C11" s="197"/>
      <c r="D11" s="201" t="s">
        <v>11</v>
      </c>
      <c r="E11" s="202"/>
      <c r="F11" s="202"/>
      <c r="G11" s="202"/>
      <c r="H11" s="202"/>
      <c r="I11" s="202"/>
      <c r="J11" s="202"/>
      <c r="K11" s="202"/>
      <c r="L11" s="202"/>
      <c r="M11" s="203"/>
      <c r="N11" s="29"/>
      <c r="O11" s="2"/>
      <c r="P11" s="2"/>
      <c r="Q11" s="2"/>
      <c r="R11" s="2"/>
      <c r="S11" s="2"/>
      <c r="T11" s="2"/>
      <c r="U11" s="2"/>
      <c r="V11" s="2"/>
      <c r="W11" s="2"/>
      <c r="X11" s="2"/>
      <c r="Y11" s="2"/>
      <c r="Z11" s="2"/>
      <c r="AA11" s="2"/>
      <c r="AB11" s="2"/>
      <c r="AC11" s="2"/>
      <c r="AD11" s="2"/>
      <c r="AE11" s="2"/>
      <c r="AF11" s="2"/>
      <c r="AG11" s="2"/>
      <c r="AH11" s="2"/>
      <c r="AI11" s="2"/>
      <c r="AJ11" s="2"/>
      <c r="AK11" s="2"/>
    </row>
    <row r="12" spans="1:46" s="3" customFormat="1" ht="75" customHeight="1">
      <c r="A12" s="197" t="s">
        <v>12</v>
      </c>
      <c r="B12" s="197"/>
      <c r="C12" s="197"/>
      <c r="D12" s="201" t="s">
        <v>13</v>
      </c>
      <c r="E12" s="202"/>
      <c r="F12" s="202"/>
      <c r="G12" s="202"/>
      <c r="H12" s="202"/>
      <c r="I12" s="202"/>
      <c r="J12" s="202"/>
      <c r="K12" s="202"/>
      <c r="L12" s="202"/>
      <c r="M12" s="203"/>
      <c r="N12" s="29"/>
      <c r="O12" s="2"/>
      <c r="P12" s="2"/>
      <c r="Q12" s="2"/>
      <c r="R12" s="2"/>
      <c r="S12" s="2"/>
      <c r="T12" s="2"/>
      <c r="U12" s="2"/>
      <c r="V12" s="2"/>
      <c r="W12" s="2"/>
      <c r="X12" s="2"/>
      <c r="Y12" s="2"/>
      <c r="Z12" s="2"/>
      <c r="AA12" s="2"/>
      <c r="AB12" s="2"/>
      <c r="AC12" s="2"/>
      <c r="AD12" s="2"/>
      <c r="AE12" s="2"/>
      <c r="AF12" s="2"/>
      <c r="AG12" s="2"/>
      <c r="AH12" s="2"/>
      <c r="AI12" s="2"/>
      <c r="AJ12" s="2"/>
      <c r="AK12" s="2"/>
    </row>
    <row r="13" spans="1:46" s="3" customFormat="1" ht="24.75" customHeight="1" thickBot="1">
      <c r="A13" s="7"/>
      <c r="B13" s="7"/>
      <c r="C13" s="7"/>
      <c r="D13" s="7"/>
      <c r="E13" s="7"/>
      <c r="F13" s="7"/>
      <c r="G13" s="7"/>
      <c r="H13" s="7"/>
      <c r="I13" s="7"/>
      <c r="J13" s="7"/>
      <c r="K13" s="7"/>
      <c r="L13" s="7"/>
      <c r="M13" s="7"/>
      <c r="N13" s="7"/>
      <c r="O13" s="2"/>
      <c r="P13" s="2"/>
      <c r="Q13" s="2"/>
      <c r="R13" s="2"/>
      <c r="S13" s="2"/>
      <c r="T13" s="2"/>
      <c r="U13" s="2"/>
      <c r="V13" s="2"/>
      <c r="W13" s="2"/>
      <c r="X13" s="2"/>
      <c r="Y13" s="2"/>
      <c r="Z13" s="2"/>
      <c r="AA13" s="2"/>
      <c r="AB13" s="2"/>
      <c r="AC13" s="2"/>
      <c r="AD13" s="2"/>
      <c r="AE13" s="2"/>
      <c r="AF13" s="2"/>
      <c r="AG13" s="2"/>
      <c r="AH13" s="2"/>
      <c r="AI13" s="2"/>
      <c r="AJ13" s="2"/>
      <c r="AK13" s="2"/>
    </row>
    <row r="14" spans="1:46" s="3" customFormat="1" ht="24.75" customHeight="1">
      <c r="A14" s="185" t="s">
        <v>14</v>
      </c>
      <c r="B14" s="186"/>
      <c r="C14" s="186"/>
      <c r="D14" s="186"/>
      <c r="E14" s="186"/>
      <c r="F14" s="186"/>
      <c r="G14" s="186"/>
      <c r="H14" s="186"/>
      <c r="I14" s="186"/>
      <c r="J14" s="186"/>
      <c r="K14" s="186"/>
      <c r="L14" s="186"/>
      <c r="M14" s="186"/>
      <c r="N14" s="187"/>
      <c r="O14" s="188"/>
      <c r="P14" s="2"/>
      <c r="Q14" s="193" t="s">
        <v>15</v>
      </c>
      <c r="R14" s="194"/>
      <c r="S14" s="194"/>
      <c r="T14" s="195"/>
      <c r="U14" s="195"/>
      <c r="V14" s="195"/>
      <c r="W14" s="195"/>
      <c r="X14" s="195"/>
      <c r="Y14" s="195"/>
      <c r="Z14" s="194"/>
      <c r="AA14" s="194"/>
      <c r="AB14" s="194"/>
      <c r="AC14" s="194"/>
      <c r="AD14" s="194"/>
      <c r="AE14" s="194"/>
      <c r="AF14" s="194"/>
      <c r="AG14" s="196"/>
      <c r="AH14" s="2"/>
      <c r="AI14" s="117" t="s">
        <v>16</v>
      </c>
      <c r="AJ14" s="118"/>
      <c r="AK14" s="119"/>
      <c r="AM14" s="117" t="s">
        <v>17</v>
      </c>
      <c r="AN14" s="118"/>
      <c r="AO14" s="118"/>
      <c r="AP14" s="118"/>
      <c r="AQ14" s="118"/>
      <c r="AR14" s="36"/>
      <c r="AS14" s="117" t="s">
        <v>18</v>
      </c>
      <c r="AT14" s="119"/>
    </row>
    <row r="15" spans="1:46">
      <c r="A15" s="189"/>
      <c r="B15" s="190"/>
      <c r="C15" s="190"/>
      <c r="D15" s="190"/>
      <c r="E15" s="190"/>
      <c r="F15" s="190"/>
      <c r="G15" s="190"/>
      <c r="H15" s="190"/>
      <c r="I15" s="190"/>
      <c r="J15" s="190"/>
      <c r="K15" s="190"/>
      <c r="L15" s="190"/>
      <c r="M15" s="190"/>
      <c r="N15" s="191"/>
      <c r="O15" s="192"/>
      <c r="P15" s="2"/>
      <c r="Q15" s="30"/>
      <c r="R15" s="31"/>
      <c r="S15" s="31"/>
      <c r="T15" s="161" t="s">
        <v>19</v>
      </c>
      <c r="U15" s="161"/>
      <c r="V15" s="161"/>
      <c r="W15" s="161"/>
      <c r="X15" s="161"/>
      <c r="Y15" s="161"/>
      <c r="Z15" s="143"/>
      <c r="AA15" s="143"/>
      <c r="AB15" s="143"/>
      <c r="AC15" s="143"/>
      <c r="AD15" s="143"/>
      <c r="AE15" s="143"/>
      <c r="AF15" s="143"/>
      <c r="AG15" s="144"/>
      <c r="AH15" s="2"/>
      <c r="AI15" s="120"/>
      <c r="AJ15" s="121"/>
      <c r="AK15" s="122"/>
      <c r="AM15" s="120"/>
      <c r="AN15" s="121"/>
      <c r="AO15" s="121"/>
      <c r="AP15" s="121"/>
      <c r="AQ15" s="121"/>
      <c r="AR15" s="36"/>
      <c r="AS15" s="120"/>
      <c r="AT15" s="122"/>
    </row>
    <row r="16" spans="1:46" s="5" customFormat="1" ht="106.5" customHeight="1">
      <c r="A16" s="11" t="s">
        <v>20</v>
      </c>
      <c r="B16" s="12" t="s">
        <v>21</v>
      </c>
      <c r="C16" s="13" t="s">
        <v>22</v>
      </c>
      <c r="D16" s="13" t="s">
        <v>23</v>
      </c>
      <c r="E16" s="14" t="s">
        <v>24</v>
      </c>
      <c r="F16" s="23" t="s">
        <v>25</v>
      </c>
      <c r="G16" s="40" t="s">
        <v>26</v>
      </c>
      <c r="H16" s="14" t="s">
        <v>27</v>
      </c>
      <c r="I16" s="13" t="s">
        <v>28</v>
      </c>
      <c r="J16" s="13" t="s">
        <v>29</v>
      </c>
      <c r="K16" s="14" t="s">
        <v>30</v>
      </c>
      <c r="L16" s="14" t="s">
        <v>31</v>
      </c>
      <c r="M16" s="13" t="s">
        <v>28</v>
      </c>
      <c r="N16" s="13" t="s">
        <v>32</v>
      </c>
      <c r="O16" s="15" t="s">
        <v>33</v>
      </c>
      <c r="P16" s="2"/>
      <c r="Q16" s="16" t="s">
        <v>34</v>
      </c>
      <c r="R16" s="17" t="s">
        <v>35</v>
      </c>
      <c r="S16" s="33" t="s">
        <v>36</v>
      </c>
      <c r="T16" s="18" t="s">
        <v>37</v>
      </c>
      <c r="U16" s="18" t="s">
        <v>38</v>
      </c>
      <c r="V16" s="18" t="s">
        <v>39</v>
      </c>
      <c r="W16" s="18" t="s">
        <v>40</v>
      </c>
      <c r="X16" s="18" t="s">
        <v>41</v>
      </c>
      <c r="Y16" s="18" t="s">
        <v>42</v>
      </c>
      <c r="Z16" s="19" t="s">
        <v>43</v>
      </c>
      <c r="AA16" s="19" t="s">
        <v>44</v>
      </c>
      <c r="AB16" s="19" t="s">
        <v>28</v>
      </c>
      <c r="AC16" s="19" t="s">
        <v>45</v>
      </c>
      <c r="AD16" s="19" t="s">
        <v>28</v>
      </c>
      <c r="AE16" s="19" t="s">
        <v>32</v>
      </c>
      <c r="AF16" s="19" t="s">
        <v>46</v>
      </c>
      <c r="AG16" s="15" t="s">
        <v>47</v>
      </c>
      <c r="AH16" s="2"/>
      <c r="AI16" s="20" t="s">
        <v>48</v>
      </c>
      <c r="AJ16" s="17" t="s">
        <v>49</v>
      </c>
      <c r="AK16" s="35" t="s">
        <v>50</v>
      </c>
      <c r="AM16" s="38" t="s">
        <v>51</v>
      </c>
      <c r="AN16" s="38" t="s">
        <v>52</v>
      </c>
      <c r="AO16" s="38" t="s">
        <v>53</v>
      </c>
      <c r="AP16" s="38" t="s">
        <v>54</v>
      </c>
      <c r="AQ16" s="38" t="s">
        <v>55</v>
      </c>
      <c r="AR16" s="37"/>
      <c r="AS16" s="38" t="s">
        <v>56</v>
      </c>
      <c r="AT16" s="39" t="s">
        <v>57</v>
      </c>
    </row>
    <row r="17" spans="1:49" ht="339.75" customHeight="1">
      <c r="A17" s="205">
        <v>1</v>
      </c>
      <c r="B17" s="159" t="s">
        <v>58</v>
      </c>
      <c r="C17" s="178" t="s">
        <v>59</v>
      </c>
      <c r="D17" s="178" t="s">
        <v>60</v>
      </c>
      <c r="E17" s="178" t="s">
        <v>61</v>
      </c>
      <c r="F17" s="208"/>
      <c r="G17" s="159" t="s">
        <v>62</v>
      </c>
      <c r="H17" s="180" t="str">
        <f>IF(G17&lt;=0,"",IF(G17&lt;=2,"Muy Baja",IF(G17&lt;=24,"Baja",IF(G17&lt;=500,"Media",IF(G17&lt;=5000,"Alta","Muy Alta")))))</f>
        <v>Muy Alta</v>
      </c>
      <c r="I17" s="204">
        <f>IF(H17="","",IF(H17="Muy Baja",0.2,IF(H17="Baja",0.4,IF(H17="Media",0.6,IF(H17="Alta",0.8,IF(H17="Muy Alta",1,))))))</f>
        <v>1</v>
      </c>
      <c r="J17" s="207" t="s">
        <v>63</v>
      </c>
      <c r="K17" s="104" t="str">
        <f>+J17</f>
        <v>El riesgo afecta la imagen de la entidad con algunos usuarios de relevancia frente al logro de los objetivos.</v>
      </c>
      <c r="L17" s="180" t="str">
        <f>+VLOOKUP(K17,Datos!$O$4:$P$15,2,FALSE)</f>
        <v>Moderado</v>
      </c>
      <c r="M17" s="204">
        <f>IF(L17="","",IF(L17="Leve",0.2,IF(L17="Menor",0.4,IF(L17="Moderado",0.6,IF(L17="Mayor",0.8,IF(L17="Catastrófico",1,))))))</f>
        <v>0.6</v>
      </c>
      <c r="N17" s="182" t="str">
        <f>+CONCATENATE(H17, " - ", L17)</f>
        <v>Muy Alta - Moderado</v>
      </c>
      <c r="O17" s="162" t="str">
        <f>+VLOOKUP(N17,Datos!J4:K28,2,)</f>
        <v>ALTO</v>
      </c>
      <c r="P17" s="60"/>
      <c r="Q17" s="8">
        <v>1</v>
      </c>
      <c r="R17" s="32" t="s">
        <v>64</v>
      </c>
      <c r="S17" s="45" t="str">
        <f t="shared" ref="S17:S26" si="0">IF(OR(T17="Preventivo",T17="Detectivo"),"Probabilidad",IF(T17="Correctivo","Impacto",""))</f>
        <v>Probabilidad</v>
      </c>
      <c r="T17" s="6" t="s">
        <v>65</v>
      </c>
      <c r="U17" s="6" t="s">
        <v>66</v>
      </c>
      <c r="V17" s="47" t="str">
        <f t="shared" ref="V17:V24" si="1">IF(AND(T17="Preventivo",U17="Automático"),"50%",IF(AND(T17="Preventivo",U17="Manual"),"40%",IF(AND(T17="Detectivo",U17="Automático"),"40%",IF(AND(T17="Detectivo",U17="Manual"),"30%",IF(AND(T17="Correctivo",U17="Automático"),"35%",IF(AND(T17="Correctivo",U17="Manual"),"25%",""))))))</f>
        <v>30%</v>
      </c>
      <c r="W17" s="10" t="s">
        <v>67</v>
      </c>
      <c r="X17" s="6" t="s">
        <v>68</v>
      </c>
      <c r="Y17" s="10" t="s">
        <v>69</v>
      </c>
      <c r="Z17" s="49">
        <f>IFERROR(IF(S17="Probabilidad",(I17-(+I17*V17)),IF(S17="Impacto",I17,"")),"")</f>
        <v>0.7</v>
      </c>
      <c r="AA17" s="50" t="str">
        <f t="shared" ref="AA17:AA25" si="2">IFERROR(IF(Z17="","",IF(Z17&lt;=0.2,"Muy Baja",IF(Z17&lt;=0.4,"Baja",IF(Z17&lt;=0.6,"Media",IF(Z17&lt;=0.8,"Alta","Muy Alta"))))),"")</f>
        <v>Alta</v>
      </c>
      <c r="AB17" s="49">
        <f t="shared" ref="AB17:AB25" si="3">+Z17</f>
        <v>0.7</v>
      </c>
      <c r="AC17" s="51" t="str">
        <f t="shared" ref="AC17:AC25" si="4">IFERROR(IF(AD17="","",IF(AD17&lt;=0.2,"Leve",IF(AD17&lt;=0.4,"Menor",IF(AD17&lt;=0.6,"Moderado",IF(AD17&lt;=0.8,"Mayor","Catastrófico"))))),"")</f>
        <v>Moderado</v>
      </c>
      <c r="AD17" s="49">
        <f>IFERROR(IF(S17="Impacto",(M17-(+M17*V17)),IF(S17="Probabilidad",M17,"")),"")</f>
        <v>0.6</v>
      </c>
      <c r="AE17" s="52" t="str">
        <f>+CONCATENATE(AA17, " - ", AC17)</f>
        <v>Alta - Moderado</v>
      </c>
      <c r="AF17" s="57" t="str">
        <f>+VLOOKUP(AE17,Datos!$J$4:$K$28,2,)</f>
        <v>ALTO</v>
      </c>
      <c r="AG17" s="183" t="s">
        <v>70</v>
      </c>
      <c r="AH17" s="60"/>
      <c r="AI17" s="123" t="s">
        <v>71</v>
      </c>
      <c r="AJ17" s="126"/>
      <c r="AK17" s="102"/>
      <c r="AL17" s="61"/>
      <c r="AM17" s="147">
        <v>45545</v>
      </c>
      <c r="AN17" s="96" t="s">
        <v>72</v>
      </c>
      <c r="AO17" s="136" t="s">
        <v>73</v>
      </c>
      <c r="AP17" s="139" t="s">
        <v>74</v>
      </c>
      <c r="AQ17" s="92"/>
      <c r="AR17" s="62"/>
      <c r="AS17" s="129" t="s">
        <v>75</v>
      </c>
      <c r="AT17" s="219" t="s">
        <v>76</v>
      </c>
    </row>
    <row r="18" spans="1:49" ht="333" customHeight="1">
      <c r="A18" s="205"/>
      <c r="B18" s="159"/>
      <c r="C18" s="178"/>
      <c r="D18" s="178"/>
      <c r="E18" s="178"/>
      <c r="F18" s="208"/>
      <c r="G18" s="159"/>
      <c r="H18" s="180"/>
      <c r="I18" s="204"/>
      <c r="J18" s="107"/>
      <c r="K18" s="105"/>
      <c r="L18" s="180"/>
      <c r="M18" s="204"/>
      <c r="N18" s="113"/>
      <c r="O18" s="115"/>
      <c r="P18" s="2"/>
      <c r="Q18" s="8">
        <v>2</v>
      </c>
      <c r="R18" s="42" t="s">
        <v>77</v>
      </c>
      <c r="S18" s="45" t="str">
        <f t="shared" si="0"/>
        <v>Probabilidad</v>
      </c>
      <c r="T18" s="6" t="s">
        <v>65</v>
      </c>
      <c r="U18" s="6" t="s">
        <v>66</v>
      </c>
      <c r="V18" s="47" t="str">
        <f t="shared" si="1"/>
        <v>30%</v>
      </c>
      <c r="W18" s="10" t="s">
        <v>78</v>
      </c>
      <c r="X18" s="6" t="s">
        <v>68</v>
      </c>
      <c r="Y18" s="10" t="s">
        <v>79</v>
      </c>
      <c r="Z18" s="49">
        <f>IFERROR(IF(AND(S17="Probabilidad",S18="Probabilidad"),(AB17-(+AB17*V18)),IF(S18="Probabilidad",(I17-(+I17*V18)),IF(S18="Impacto",AB17,""))),"")</f>
        <v>0.49</v>
      </c>
      <c r="AA18" s="50" t="str">
        <f t="shared" si="2"/>
        <v>Media</v>
      </c>
      <c r="AB18" s="49">
        <f t="shared" si="3"/>
        <v>0.49</v>
      </c>
      <c r="AC18" s="51" t="str">
        <f t="shared" si="4"/>
        <v>Moderado</v>
      </c>
      <c r="AD18" s="49">
        <f>IFERROR(IF(AND(S17="Impacto",S17="Impacto"),(AD17-(+AD17*V18)),IF(S18="Impacto",(M17-(+M17*V18)),IF(S18="Probabilidad",AD17,""))),"")</f>
        <v>0.6</v>
      </c>
      <c r="AE18" s="52" t="str">
        <f t="shared" ref="AE18" si="5">+CONCATENATE(AA18, " - ", AC18)</f>
        <v>Media - Moderado</v>
      </c>
      <c r="AF18" s="57" t="str">
        <f>+VLOOKUP(AE18,Datos!$J$4:$K$28,2,)</f>
        <v>MODERADO</v>
      </c>
      <c r="AG18" s="183"/>
      <c r="AH18" s="2"/>
      <c r="AI18" s="124"/>
      <c r="AJ18" s="127"/>
      <c r="AK18" s="103"/>
      <c r="AM18" s="148"/>
      <c r="AN18" s="97" t="s">
        <v>80</v>
      </c>
      <c r="AO18" s="137"/>
      <c r="AP18" s="140"/>
      <c r="AQ18" s="92"/>
      <c r="AR18" s="36"/>
      <c r="AS18" s="130"/>
      <c r="AT18" s="220"/>
    </row>
    <row r="19" spans="1:49" ht="133.5" customHeight="1">
      <c r="A19" s="206"/>
      <c r="B19" s="160"/>
      <c r="C19" s="179"/>
      <c r="D19" s="179"/>
      <c r="E19" s="179"/>
      <c r="F19" s="209"/>
      <c r="G19" s="160"/>
      <c r="H19" s="181"/>
      <c r="I19" s="182"/>
      <c r="J19" s="107"/>
      <c r="K19" s="105"/>
      <c r="L19" s="181"/>
      <c r="M19" s="182"/>
      <c r="N19" s="113"/>
      <c r="O19" s="115"/>
      <c r="P19" s="2"/>
      <c r="Q19" s="41">
        <v>3</v>
      </c>
      <c r="R19" s="59" t="s">
        <v>81</v>
      </c>
      <c r="S19" s="45" t="str">
        <f t="shared" si="0"/>
        <v>Probabilidad</v>
      </c>
      <c r="T19" s="6" t="s">
        <v>82</v>
      </c>
      <c r="U19" s="6" t="s">
        <v>66</v>
      </c>
      <c r="V19" s="47" t="str">
        <f t="shared" si="1"/>
        <v>40%</v>
      </c>
      <c r="W19" s="65" t="s">
        <v>83</v>
      </c>
      <c r="X19" s="43" t="s">
        <v>84</v>
      </c>
      <c r="Y19" s="44" t="s">
        <v>85</v>
      </c>
      <c r="Z19" s="49">
        <f>IFERROR(IF(AND(S18="Probabilidad",S19="Probabilidad"),(AB18-(+AB18*V19)),IF(S19="Probabilidad",($I$17-(+$I$17*V19)),IF(S19="Impacto",AB18,""))),"")</f>
        <v>0.29399999999999998</v>
      </c>
      <c r="AA19" s="50" t="str">
        <f t="shared" si="2"/>
        <v>Baja</v>
      </c>
      <c r="AB19" s="49">
        <f t="shared" si="3"/>
        <v>0.29399999999999998</v>
      </c>
      <c r="AC19" s="51" t="str">
        <f t="shared" si="4"/>
        <v>Moderado</v>
      </c>
      <c r="AD19" s="49">
        <f>IFERROR(IF(AND(S18="Impacto",S18="Impacto"),(AD18-(+AD18*V19)),IF(S19="Impacto",($M$17-(+$M$17*V19)),IF(S19="Probabilidad",AD18,""))),"")</f>
        <v>0.6</v>
      </c>
      <c r="AE19" s="52" t="str">
        <f t="shared" ref="AE19:AE24" si="6">+CONCATENATE(AA19, " - ", AC19)</f>
        <v>Baja - Moderado</v>
      </c>
      <c r="AF19" s="57" t="str">
        <f>+VLOOKUP(AE19,Datos!$J$4:$K$28,2,)</f>
        <v>MODERADO</v>
      </c>
      <c r="AG19" s="184"/>
      <c r="AH19" s="2"/>
      <c r="AI19" s="124"/>
      <c r="AJ19" s="127"/>
      <c r="AK19" s="103"/>
      <c r="AM19" s="148"/>
      <c r="AN19" s="98" t="s">
        <v>86</v>
      </c>
      <c r="AO19" s="137"/>
      <c r="AP19" s="140"/>
      <c r="AQ19" s="92"/>
      <c r="AR19" s="36"/>
      <c r="AS19" s="130"/>
      <c r="AT19" s="220"/>
    </row>
    <row r="20" spans="1:49" ht="216.75" customHeight="1">
      <c r="A20" s="206"/>
      <c r="B20" s="160"/>
      <c r="C20" s="179"/>
      <c r="D20" s="179"/>
      <c r="E20" s="179"/>
      <c r="F20" s="209"/>
      <c r="G20" s="160"/>
      <c r="H20" s="181"/>
      <c r="I20" s="182"/>
      <c r="J20" s="107"/>
      <c r="K20" s="105"/>
      <c r="L20" s="181"/>
      <c r="M20" s="182"/>
      <c r="N20" s="113"/>
      <c r="O20" s="115"/>
      <c r="P20" s="2"/>
      <c r="Q20" s="41">
        <v>4</v>
      </c>
      <c r="R20" s="42" t="s">
        <v>87</v>
      </c>
      <c r="S20" s="45" t="str">
        <f t="shared" si="0"/>
        <v>Probabilidad</v>
      </c>
      <c r="T20" s="6" t="s">
        <v>82</v>
      </c>
      <c r="U20" s="6" t="s">
        <v>66</v>
      </c>
      <c r="V20" s="47" t="str">
        <f t="shared" si="1"/>
        <v>40%</v>
      </c>
      <c r="W20" s="65" t="s">
        <v>83</v>
      </c>
      <c r="X20" s="44" t="s">
        <v>88</v>
      </c>
      <c r="Y20" s="44" t="s">
        <v>89</v>
      </c>
      <c r="Z20" s="49">
        <f t="shared" ref="Z20:Z24" si="7">IFERROR(IF(AND(S19="Probabilidad",S20="Probabilidad"),(AB19-(+AB19*V20)),IF(S20="Probabilidad",($I$17-(+$I$17*V20)),IF(S20="Impacto",AB19,""))),"")</f>
        <v>0.1764</v>
      </c>
      <c r="AA20" s="50" t="str">
        <f t="shared" si="2"/>
        <v>Muy Baja</v>
      </c>
      <c r="AB20" s="49">
        <f t="shared" si="3"/>
        <v>0.1764</v>
      </c>
      <c r="AC20" s="51" t="str">
        <f t="shared" si="4"/>
        <v>Moderado</v>
      </c>
      <c r="AD20" s="49">
        <f t="shared" ref="AD20:AD24" si="8">IFERROR(IF(AND(S19="Impacto",S19="Impacto"),(AD19-(+AD19*V20)),IF(S20="Impacto",($M$17-(+$M$17*V20)),IF(S20="Probabilidad",AD19,""))),"")</f>
        <v>0.6</v>
      </c>
      <c r="AE20" s="52" t="str">
        <f t="shared" si="6"/>
        <v>Muy Baja - Moderado</v>
      </c>
      <c r="AF20" s="57" t="str">
        <f>+VLOOKUP(AE20,Datos!$J$4:$K$28,2,)</f>
        <v>MODERADO</v>
      </c>
      <c r="AG20" s="184"/>
      <c r="AH20" s="2"/>
      <c r="AI20" s="124"/>
      <c r="AJ20" s="127"/>
      <c r="AK20" s="103"/>
      <c r="AM20" s="148"/>
      <c r="AN20" s="98" t="s">
        <v>90</v>
      </c>
      <c r="AO20" s="137"/>
      <c r="AP20" s="140"/>
      <c r="AQ20" s="92"/>
      <c r="AR20" s="36"/>
      <c r="AS20" s="130"/>
      <c r="AT20" s="220"/>
    </row>
    <row r="21" spans="1:49" ht="294.75" customHeight="1">
      <c r="A21" s="206"/>
      <c r="B21" s="160"/>
      <c r="C21" s="179"/>
      <c r="D21" s="179"/>
      <c r="E21" s="179"/>
      <c r="F21" s="209"/>
      <c r="G21" s="160"/>
      <c r="H21" s="181"/>
      <c r="I21" s="182"/>
      <c r="J21" s="107"/>
      <c r="K21" s="105"/>
      <c r="L21" s="181"/>
      <c r="M21" s="182"/>
      <c r="N21" s="113"/>
      <c r="O21" s="115"/>
      <c r="P21" s="2"/>
      <c r="Q21" s="41">
        <v>5</v>
      </c>
      <c r="R21" s="70" t="s">
        <v>91</v>
      </c>
      <c r="S21" s="45" t="str">
        <f t="shared" si="0"/>
        <v>Probabilidad</v>
      </c>
      <c r="T21" s="6" t="s">
        <v>65</v>
      </c>
      <c r="U21" s="6" t="s">
        <v>66</v>
      </c>
      <c r="V21" s="47" t="str">
        <f t="shared" si="1"/>
        <v>30%</v>
      </c>
      <c r="W21" s="44" t="s">
        <v>92</v>
      </c>
      <c r="X21" s="44" t="s">
        <v>93</v>
      </c>
      <c r="Y21" s="44" t="s">
        <v>94</v>
      </c>
      <c r="Z21" s="49">
        <f t="shared" si="7"/>
        <v>0.12348000000000001</v>
      </c>
      <c r="AA21" s="50" t="str">
        <f t="shared" si="2"/>
        <v>Muy Baja</v>
      </c>
      <c r="AB21" s="49">
        <f t="shared" si="3"/>
        <v>0.12348000000000001</v>
      </c>
      <c r="AC21" s="51" t="str">
        <f t="shared" si="4"/>
        <v>Moderado</v>
      </c>
      <c r="AD21" s="49">
        <f t="shared" si="8"/>
        <v>0.6</v>
      </c>
      <c r="AE21" s="52" t="str">
        <f t="shared" si="6"/>
        <v>Muy Baja - Moderado</v>
      </c>
      <c r="AF21" s="57" t="str">
        <f>+VLOOKUP(AE21,Datos!$J$4:$K$28,2,)</f>
        <v>MODERADO</v>
      </c>
      <c r="AG21" s="184"/>
      <c r="AH21" s="2"/>
      <c r="AI21" s="124"/>
      <c r="AJ21" s="127"/>
      <c r="AK21" s="103"/>
      <c r="AM21" s="148"/>
      <c r="AN21" s="98" t="s">
        <v>95</v>
      </c>
      <c r="AO21" s="137"/>
      <c r="AP21" s="140"/>
      <c r="AQ21" s="92"/>
      <c r="AR21" s="36"/>
      <c r="AS21" s="130"/>
      <c r="AT21" s="220"/>
    </row>
    <row r="22" spans="1:49" ht="408.75" customHeight="1">
      <c r="A22" s="206"/>
      <c r="B22" s="160"/>
      <c r="C22" s="179"/>
      <c r="D22" s="179"/>
      <c r="E22" s="179"/>
      <c r="F22" s="209"/>
      <c r="G22" s="160"/>
      <c r="H22" s="181"/>
      <c r="I22" s="182"/>
      <c r="J22" s="107"/>
      <c r="K22" s="105"/>
      <c r="L22" s="181"/>
      <c r="M22" s="182"/>
      <c r="N22" s="113"/>
      <c r="O22" s="115"/>
      <c r="P22" s="2"/>
      <c r="Q22" s="41">
        <v>6</v>
      </c>
      <c r="R22" s="42" t="s">
        <v>96</v>
      </c>
      <c r="S22" s="45" t="str">
        <f t="shared" si="0"/>
        <v>Probabilidad</v>
      </c>
      <c r="T22" s="6" t="s">
        <v>65</v>
      </c>
      <c r="U22" s="6" t="s">
        <v>66</v>
      </c>
      <c r="V22" s="47" t="str">
        <f t="shared" si="1"/>
        <v>30%</v>
      </c>
      <c r="W22" s="44" t="s">
        <v>92</v>
      </c>
      <c r="X22" s="43" t="s">
        <v>97</v>
      </c>
      <c r="Y22" s="65" t="s">
        <v>98</v>
      </c>
      <c r="Z22" s="49">
        <f t="shared" si="7"/>
        <v>8.6436000000000013E-2</v>
      </c>
      <c r="AA22" s="50" t="str">
        <f t="shared" si="2"/>
        <v>Muy Baja</v>
      </c>
      <c r="AB22" s="49">
        <f t="shared" si="3"/>
        <v>8.6436000000000013E-2</v>
      </c>
      <c r="AC22" s="51" t="str">
        <f t="shared" si="4"/>
        <v>Moderado</v>
      </c>
      <c r="AD22" s="49">
        <f t="shared" si="8"/>
        <v>0.6</v>
      </c>
      <c r="AE22" s="52" t="str">
        <f t="shared" si="6"/>
        <v>Muy Baja - Moderado</v>
      </c>
      <c r="AF22" s="57" t="str">
        <f>+VLOOKUP(AE22,Datos!$J$4:$K$28,2,)</f>
        <v>MODERADO</v>
      </c>
      <c r="AG22" s="184"/>
      <c r="AH22" s="2"/>
      <c r="AI22" s="124"/>
      <c r="AJ22" s="127"/>
      <c r="AK22" s="103"/>
      <c r="AM22" s="148"/>
      <c r="AN22" s="98" t="s">
        <v>99</v>
      </c>
      <c r="AO22" s="137"/>
      <c r="AP22" s="140"/>
      <c r="AQ22" s="92"/>
      <c r="AR22" s="36"/>
      <c r="AS22" s="130"/>
      <c r="AT22" s="220"/>
    </row>
    <row r="23" spans="1:49" ht="187.5" customHeight="1">
      <c r="A23" s="206"/>
      <c r="B23" s="160"/>
      <c r="C23" s="179"/>
      <c r="D23" s="179"/>
      <c r="E23" s="179"/>
      <c r="F23" s="209"/>
      <c r="G23" s="160"/>
      <c r="H23" s="181"/>
      <c r="I23" s="182"/>
      <c r="J23" s="107"/>
      <c r="K23" s="105"/>
      <c r="L23" s="181"/>
      <c r="M23" s="182"/>
      <c r="N23" s="113"/>
      <c r="O23" s="115"/>
      <c r="P23" s="2"/>
      <c r="Q23" s="41">
        <v>7</v>
      </c>
      <c r="R23" s="70" t="s">
        <v>100</v>
      </c>
      <c r="S23" s="45" t="str">
        <f t="shared" si="0"/>
        <v>Impacto</v>
      </c>
      <c r="T23" s="6" t="s">
        <v>101</v>
      </c>
      <c r="U23" s="6" t="s">
        <v>66</v>
      </c>
      <c r="V23" s="47" t="str">
        <f t="shared" si="1"/>
        <v>25%</v>
      </c>
      <c r="W23" s="68" t="s">
        <v>102</v>
      </c>
      <c r="X23" s="43" t="s">
        <v>103</v>
      </c>
      <c r="Y23" s="65" t="s">
        <v>104</v>
      </c>
      <c r="Z23" s="49">
        <f t="shared" si="7"/>
        <v>8.6436000000000013E-2</v>
      </c>
      <c r="AA23" s="50" t="str">
        <f t="shared" si="2"/>
        <v>Muy Baja</v>
      </c>
      <c r="AB23" s="49">
        <f t="shared" si="3"/>
        <v>8.6436000000000013E-2</v>
      </c>
      <c r="AC23" s="51" t="str">
        <f t="shared" si="4"/>
        <v>Moderado</v>
      </c>
      <c r="AD23" s="49">
        <f t="shared" si="8"/>
        <v>0.44999999999999996</v>
      </c>
      <c r="AE23" s="52" t="str">
        <f t="shared" si="6"/>
        <v>Muy Baja - Moderado</v>
      </c>
      <c r="AF23" s="57" t="str">
        <f>+VLOOKUP(AE23,Datos!$J$4:$K$28,2,)</f>
        <v>MODERADO</v>
      </c>
      <c r="AG23" s="184"/>
      <c r="AH23" s="2"/>
      <c r="AI23" s="124"/>
      <c r="AJ23" s="127"/>
      <c r="AK23" s="103"/>
      <c r="AM23" s="148"/>
      <c r="AN23" s="98" t="s">
        <v>105</v>
      </c>
      <c r="AO23" s="137"/>
      <c r="AP23" s="140"/>
      <c r="AQ23" s="92"/>
      <c r="AR23" s="36"/>
      <c r="AS23" s="130"/>
      <c r="AT23" s="220"/>
    </row>
    <row r="24" spans="1:49" ht="275.25" customHeight="1">
      <c r="A24" s="158"/>
      <c r="B24" s="156"/>
      <c r="C24" s="152"/>
      <c r="D24" s="152"/>
      <c r="E24" s="152"/>
      <c r="F24" s="154"/>
      <c r="G24" s="156"/>
      <c r="H24" s="110"/>
      <c r="I24" s="112"/>
      <c r="J24" s="108"/>
      <c r="K24" s="106"/>
      <c r="L24" s="110"/>
      <c r="M24" s="112"/>
      <c r="N24" s="114"/>
      <c r="O24" s="116"/>
      <c r="P24" s="34"/>
      <c r="Q24" s="41">
        <v>8</v>
      </c>
      <c r="R24" s="42" t="s">
        <v>106</v>
      </c>
      <c r="S24" s="72" t="str">
        <f t="shared" si="0"/>
        <v>Impacto</v>
      </c>
      <c r="T24" s="43" t="s">
        <v>101</v>
      </c>
      <c r="U24" s="43" t="s">
        <v>66</v>
      </c>
      <c r="V24" s="73" t="str">
        <f t="shared" si="1"/>
        <v>25%</v>
      </c>
      <c r="W24" s="44" t="s">
        <v>107</v>
      </c>
      <c r="X24" s="44" t="s">
        <v>108</v>
      </c>
      <c r="Y24" s="44" t="s">
        <v>109</v>
      </c>
      <c r="Z24" s="74">
        <f t="shared" si="7"/>
        <v>8.6436000000000013E-2</v>
      </c>
      <c r="AA24" s="75" t="str">
        <f t="shared" si="2"/>
        <v>Muy Baja</v>
      </c>
      <c r="AB24" s="74">
        <f t="shared" si="3"/>
        <v>8.6436000000000013E-2</v>
      </c>
      <c r="AC24" s="76" t="str">
        <f t="shared" si="4"/>
        <v>Menor</v>
      </c>
      <c r="AD24" s="74">
        <f t="shared" si="8"/>
        <v>0.33749999999999997</v>
      </c>
      <c r="AE24" s="77" t="str">
        <f t="shared" si="6"/>
        <v>Muy Baja - Menor</v>
      </c>
      <c r="AF24" s="78" t="str">
        <f>+VLOOKUP(AE24,Datos!$J$4:$K$28,2,)</f>
        <v>BAJO</v>
      </c>
      <c r="AG24" s="184"/>
      <c r="AH24" s="34"/>
      <c r="AI24" s="125"/>
      <c r="AJ24" s="128"/>
      <c r="AK24" s="101"/>
      <c r="AM24" s="149"/>
      <c r="AN24" s="95" t="s">
        <v>110</v>
      </c>
      <c r="AO24" s="138"/>
      <c r="AP24" s="141"/>
      <c r="AQ24" s="92"/>
      <c r="AR24" s="36"/>
      <c r="AS24" s="131"/>
      <c r="AT24" s="221"/>
    </row>
    <row r="25" spans="1:49" ht="183.75" customHeight="1">
      <c r="A25" s="157">
        <v>2</v>
      </c>
      <c r="B25" s="155" t="s">
        <v>58</v>
      </c>
      <c r="C25" s="151" t="s">
        <v>111</v>
      </c>
      <c r="D25" s="151" t="s">
        <v>112</v>
      </c>
      <c r="E25" s="151" t="s">
        <v>113</v>
      </c>
      <c r="F25" s="153"/>
      <c r="G25" s="155">
        <v>295</v>
      </c>
      <c r="H25" s="109" t="str">
        <f>IF(G25&lt;=0,"",IF(G25&lt;=2,"Muy Baja",IF(G25&lt;=24,"Baja",IF(G25&lt;=500,"Media",IF(G25&lt;=5000,"Alta","Muy Alta")))))</f>
        <v>Media</v>
      </c>
      <c r="I25" s="111">
        <f>IF(H25="","",IF(H25="Muy Baja",0.2,IF(H25="Baja",0.4,IF(H25="Media",0.6,IF(H25="Alta",0.8,IF(H25="Muy Alta",1,))))))</f>
        <v>0.6</v>
      </c>
      <c r="J25" s="107" t="s">
        <v>114</v>
      </c>
      <c r="K25" s="105" t="str">
        <f>+J25</f>
        <v>El riesgo afecta la imagen de la entidad internamente, de conocimiento general nivel interno, de junta directiva y/o de proveedores</v>
      </c>
      <c r="L25" s="109" t="str">
        <f>+VLOOKUP(K25,Datos!$O$4:$P$15,2,FALSE)</f>
        <v>Menor</v>
      </c>
      <c r="M25" s="111">
        <f>IF(L25="","",IF(L25="Leve",0.2,IF(L25="Menor",0.4,IF(L25="Moderado",0.6,IF(L25="Mayor",0.8,IF(L25="Catastrófico",1,))))))</f>
        <v>0.4</v>
      </c>
      <c r="N25" s="113" t="str">
        <f>+CONCATENATE(H25, " - ", L25)</f>
        <v>Media - Menor</v>
      </c>
      <c r="O25" s="115" t="str">
        <f>+VLOOKUP(N25,Datos!J10:K34,2,)</f>
        <v>MODERADO</v>
      </c>
      <c r="P25" s="2"/>
      <c r="Q25" s="79">
        <v>1</v>
      </c>
      <c r="R25" s="80" t="s">
        <v>115</v>
      </c>
      <c r="S25" s="81" t="str">
        <f t="shared" si="0"/>
        <v>Probabilidad</v>
      </c>
      <c r="T25" s="82" t="s">
        <v>82</v>
      </c>
      <c r="U25" s="82" t="s">
        <v>66</v>
      </c>
      <c r="V25" s="83" t="str">
        <f t="shared" ref="V25:V26" si="9">IF(AND(T25="Preventivo",U25="Automático"),"50%",IF(AND(T25="Preventivo",U25="Manual"),"40%",IF(AND(T25="Detectivo",U25="Automático"),"40%",IF(AND(T25="Detectivo",U25="Manual"),"30%",IF(AND(T25="Correctivo",U25="Automático"),"35%",IF(AND(T25="Correctivo",U25="Manual"),"25%",""))))))</f>
        <v>40%</v>
      </c>
      <c r="W25" s="84" t="s">
        <v>116</v>
      </c>
      <c r="X25" s="82" t="s">
        <v>117</v>
      </c>
      <c r="Y25" s="85" t="s">
        <v>118</v>
      </c>
      <c r="Z25" s="86">
        <f>IFERROR(IF(S25="Probabilidad",(I25-(+I25*V25)),IF(S25="Impacto",I25,"")),"")</f>
        <v>0.36</v>
      </c>
      <c r="AA25" s="87" t="str">
        <f t="shared" si="2"/>
        <v>Baja</v>
      </c>
      <c r="AB25" s="86">
        <f t="shared" si="3"/>
        <v>0.36</v>
      </c>
      <c r="AC25" s="88" t="str">
        <f t="shared" si="4"/>
        <v>Menor</v>
      </c>
      <c r="AD25" s="86">
        <f>IFERROR(IF(S25="Impacto",(M25-(+M25*V25)),IF(S25="Probabilidad",M25,"")),"")</f>
        <v>0.4</v>
      </c>
      <c r="AE25" s="89" t="str">
        <f>+CONCATENATE(AA25, " - ", AC25)</f>
        <v>Baja - Menor</v>
      </c>
      <c r="AF25" s="90" t="str">
        <f>+VLOOKUP(AE25,Datos!$J$4:$K$28,2,)</f>
        <v>MODERADO</v>
      </c>
      <c r="AG25" s="132" t="s">
        <v>119</v>
      </c>
      <c r="AH25" s="2"/>
      <c r="AI25" s="142" t="s">
        <v>120</v>
      </c>
      <c r="AJ25" s="150" t="s">
        <v>121</v>
      </c>
      <c r="AK25" s="100" t="s">
        <v>122</v>
      </c>
      <c r="AM25" s="145">
        <v>45545</v>
      </c>
      <c r="AN25" s="96" t="s">
        <v>123</v>
      </c>
      <c r="AO25" s="134" t="s">
        <v>124</v>
      </c>
      <c r="AP25" s="139" t="s">
        <v>74</v>
      </c>
      <c r="AQ25" s="93"/>
      <c r="AR25" s="36"/>
      <c r="AS25" s="129" t="s">
        <v>125</v>
      </c>
      <c r="AT25" s="222" t="s">
        <v>126</v>
      </c>
      <c r="AW25" s="67"/>
    </row>
    <row r="26" spans="1:49" ht="273.75" customHeight="1">
      <c r="A26" s="158"/>
      <c r="B26" s="156"/>
      <c r="C26" s="152"/>
      <c r="D26" s="152"/>
      <c r="E26" s="152"/>
      <c r="F26" s="154"/>
      <c r="G26" s="156"/>
      <c r="H26" s="110"/>
      <c r="I26" s="112"/>
      <c r="J26" s="108"/>
      <c r="K26" s="106"/>
      <c r="L26" s="110"/>
      <c r="M26" s="112"/>
      <c r="N26" s="114"/>
      <c r="O26" s="116"/>
      <c r="P26" s="34"/>
      <c r="Q26" s="9">
        <v>2</v>
      </c>
      <c r="R26" s="71" t="s">
        <v>127</v>
      </c>
      <c r="S26" s="46" t="str">
        <f t="shared" si="0"/>
        <v>Impacto</v>
      </c>
      <c r="T26" s="21" t="s">
        <v>101</v>
      </c>
      <c r="U26" s="21" t="s">
        <v>66</v>
      </c>
      <c r="V26" s="48" t="str">
        <f t="shared" si="9"/>
        <v>25%</v>
      </c>
      <c r="W26" s="69" t="s">
        <v>116</v>
      </c>
      <c r="X26" s="22" t="s">
        <v>128</v>
      </c>
      <c r="Y26" s="22" t="s">
        <v>129</v>
      </c>
      <c r="Z26" s="53">
        <f t="shared" ref="Z26" si="10">IFERROR(IF(AND(S25="Probabilidad",S26="Probabilidad"),(AB25-(+AB25*V26)),IF(S26="Probabilidad",($I$17-(+$I$17*V26)),IF(S26="Impacto",AB25,""))),"")</f>
        <v>0.36</v>
      </c>
      <c r="AA26" s="54" t="str">
        <f t="shared" ref="AA26" si="11">IFERROR(IF(Z26="","",IF(Z26&lt;=0.2,"Muy Baja",IF(Z26&lt;=0.4,"Baja",IF(Z26&lt;=0.6,"Media",IF(Z26&lt;=0.8,"Alta","Muy Alta"))))),"")</f>
        <v>Baja</v>
      </c>
      <c r="AB26" s="53">
        <f t="shared" ref="AB26" si="12">+Z26</f>
        <v>0.36</v>
      </c>
      <c r="AC26" s="55" t="str">
        <f t="shared" ref="AC26" si="13">IFERROR(IF(AD26="","",IF(AD26&lt;=0.2,"Leve",IF(AD26&lt;=0.4,"Menor",IF(AD26&lt;=0.6,"Moderado",IF(AD26&lt;=0.8,"Mayor","Catastrófico"))))),"")</f>
        <v>Menor</v>
      </c>
      <c r="AD26" s="53">
        <f>IFERROR(IF(AND(S25="Impacto",S25="Impacto"),(AD25-(+AD25*V26)),IF(S26="Impacto",($M$25-(+$M$25*V26)),IF(S26="Probabilidad",AD25,""))),"")</f>
        <v>0.30000000000000004</v>
      </c>
      <c r="AE26" s="56" t="str">
        <f t="shared" ref="AE26" si="14">+CONCATENATE(AA26, " - ", AC26)</f>
        <v>Baja - Menor</v>
      </c>
      <c r="AF26" s="58" t="str">
        <f>+VLOOKUP(AE26,Datos!$J$4:$K$28,2,)</f>
        <v>MODERADO</v>
      </c>
      <c r="AG26" s="133"/>
      <c r="AH26" s="34"/>
      <c r="AI26" s="125"/>
      <c r="AJ26" s="128"/>
      <c r="AK26" s="101"/>
      <c r="AL26" s="63"/>
      <c r="AM26" s="146"/>
      <c r="AN26" s="99" t="s">
        <v>130</v>
      </c>
      <c r="AO26" s="135"/>
      <c r="AP26" s="141"/>
      <c r="AQ26" s="94"/>
      <c r="AR26" s="64"/>
      <c r="AS26" s="131"/>
      <c r="AT26" s="223"/>
    </row>
    <row r="27" spans="1:49">
      <c r="P27" s="2"/>
      <c r="AR27" s="36"/>
      <c r="AS27" s="91"/>
      <c r="AT27" s="66"/>
    </row>
    <row r="28" spans="1:49">
      <c r="P28" s="2"/>
      <c r="AS28" s="91"/>
    </row>
    <row r="29" spans="1:49">
      <c r="P29" s="2"/>
      <c r="AS29" s="91"/>
    </row>
    <row r="30" spans="1:49">
      <c r="P30" s="2"/>
      <c r="AS30" s="91"/>
    </row>
    <row r="31" spans="1:49">
      <c r="P31" s="2"/>
      <c r="AS31" s="91"/>
    </row>
    <row r="32" spans="1:49">
      <c r="P32" s="2"/>
      <c r="AS32" s="91"/>
    </row>
    <row r="33" spans="16:16">
      <c r="P33" s="2"/>
    </row>
    <row r="34" spans="16:16">
      <c r="P34" s="2"/>
    </row>
    <row r="35" spans="16:16">
      <c r="P35" s="2"/>
    </row>
    <row r="36" spans="16:16">
      <c r="P36" s="2"/>
    </row>
  </sheetData>
  <mergeCells count="72">
    <mergeCell ref="AS25:AS26"/>
    <mergeCell ref="AQ1:AR2"/>
    <mergeCell ref="AS1:AT2"/>
    <mergeCell ref="AQ3:AR4"/>
    <mergeCell ref="AS3:AT4"/>
    <mergeCell ref="AT17:AT24"/>
    <mergeCell ref="AT25:AT26"/>
    <mergeCell ref="C5:AP8"/>
    <mergeCell ref="AQ5:AR6"/>
    <mergeCell ref="AS5:AT6"/>
    <mergeCell ref="AQ7:AR8"/>
    <mergeCell ref="AS7:AT8"/>
    <mergeCell ref="A12:C12"/>
    <mergeCell ref="D12:M12"/>
    <mergeCell ref="M17:M24"/>
    <mergeCell ref="A17:A24"/>
    <mergeCell ref="I17:I24"/>
    <mergeCell ref="L17:L24"/>
    <mergeCell ref="J17:J24"/>
    <mergeCell ref="F17:F24"/>
    <mergeCell ref="C17:C24"/>
    <mergeCell ref="T15:Y15"/>
    <mergeCell ref="O17:O24"/>
    <mergeCell ref="A1:B8"/>
    <mergeCell ref="C1:AP4"/>
    <mergeCell ref="D17:D24"/>
    <mergeCell ref="G17:G24"/>
    <mergeCell ref="H17:H24"/>
    <mergeCell ref="N17:N24"/>
    <mergeCell ref="AG17:AG24"/>
    <mergeCell ref="E17:E24"/>
    <mergeCell ref="A14:O15"/>
    <mergeCell ref="Q14:AG14"/>
    <mergeCell ref="A10:C10"/>
    <mergeCell ref="D10:M10"/>
    <mergeCell ref="A11:C11"/>
    <mergeCell ref="D11:M11"/>
    <mergeCell ref="A25:A26"/>
    <mergeCell ref="B25:B26"/>
    <mergeCell ref="C25:C26"/>
    <mergeCell ref="D25:D26"/>
    <mergeCell ref="B17:B24"/>
    <mergeCell ref="E25:E26"/>
    <mergeCell ref="F25:F26"/>
    <mergeCell ref="G25:G26"/>
    <mergeCell ref="H25:H26"/>
    <mergeCell ref="I25:I26"/>
    <mergeCell ref="AI14:AK15"/>
    <mergeCell ref="AI17:AI24"/>
    <mergeCell ref="AJ17:AJ24"/>
    <mergeCell ref="AS17:AS24"/>
    <mergeCell ref="AG25:AG26"/>
    <mergeCell ref="AO25:AO26"/>
    <mergeCell ref="AO17:AO24"/>
    <mergeCell ref="AP17:AP24"/>
    <mergeCell ref="AP25:AP26"/>
    <mergeCell ref="AI25:AI26"/>
    <mergeCell ref="Z15:AG15"/>
    <mergeCell ref="AM14:AQ15"/>
    <mergeCell ref="AS14:AT15"/>
    <mergeCell ref="AM25:AM26"/>
    <mergeCell ref="AM17:AM24"/>
    <mergeCell ref="AJ25:AJ26"/>
    <mergeCell ref="AK25:AK26"/>
    <mergeCell ref="AK17:AK24"/>
    <mergeCell ref="K17:K24"/>
    <mergeCell ref="J25:J26"/>
    <mergeCell ref="K25:K26"/>
    <mergeCell ref="L25:L26"/>
    <mergeCell ref="M25:M26"/>
    <mergeCell ref="N25:N26"/>
    <mergeCell ref="O25:O26"/>
  </mergeCells>
  <conditionalFormatting sqref="H17:H26">
    <cfRule type="cellIs" dxfId="29" priority="182" operator="equal">
      <formula>"Muy Alta"</formula>
    </cfRule>
    <cfRule type="cellIs" dxfId="28" priority="183" operator="equal">
      <formula>"Alta"</formula>
    </cfRule>
    <cfRule type="cellIs" dxfId="27" priority="184" operator="equal">
      <formula>"Media"</formula>
    </cfRule>
    <cfRule type="cellIs" dxfId="26" priority="185" operator="equal">
      <formula>"Muy Baja"</formula>
    </cfRule>
    <cfRule type="cellIs" dxfId="25" priority="186" operator="equal">
      <formula>"Baja"</formula>
    </cfRule>
  </conditionalFormatting>
  <conditionalFormatting sqref="L17:L26">
    <cfRule type="cellIs" dxfId="24" priority="175" operator="equal">
      <formula>"Leve"</formula>
    </cfRule>
    <cfRule type="cellIs" dxfId="23" priority="176" operator="equal">
      <formula>"Catastrófico"</formula>
    </cfRule>
    <cfRule type="cellIs" dxfId="22" priority="177" operator="equal">
      <formula>"Mayor"</formula>
    </cfRule>
    <cfRule type="cellIs" dxfId="21" priority="178" operator="equal">
      <formula>"Moderado"</formula>
    </cfRule>
    <cfRule type="cellIs" dxfId="20" priority="180" operator="equal">
      <formula>"Menor"</formula>
    </cfRule>
  </conditionalFormatting>
  <conditionalFormatting sqref="O17:O26">
    <cfRule type="cellIs" dxfId="19" priority="169" operator="equal">
      <formula>"EXTREMO"</formula>
    </cfRule>
    <cfRule type="cellIs" dxfId="18" priority="170" operator="equal">
      <formula>"ALTO"</formula>
    </cfRule>
    <cfRule type="cellIs" dxfId="17" priority="172" operator="equal">
      <formula>"BAJO"</formula>
    </cfRule>
    <cfRule type="cellIs" dxfId="16" priority="173" operator="equal">
      <formula>"MODERADO"</formula>
    </cfRule>
  </conditionalFormatting>
  <conditionalFormatting sqref="AA17:AA24">
    <cfRule type="cellIs" dxfId="15" priority="164" operator="equal">
      <formula>"Muy Baja"</formula>
    </cfRule>
  </conditionalFormatting>
  <conditionalFormatting sqref="AA17:AA26">
    <cfRule type="cellIs" dxfId="14" priority="6" operator="equal">
      <formula>"Baja"</formula>
    </cfRule>
    <cfRule type="cellIs" dxfId="13" priority="7" operator="equal">
      <formula>"Media"</formula>
    </cfRule>
    <cfRule type="cellIs" dxfId="12" priority="8" operator="equal">
      <formula>"Muy Alta"</formula>
    </cfRule>
    <cfRule type="cellIs" dxfId="11" priority="9" operator="equal">
      <formula>"Alta"</formula>
    </cfRule>
  </conditionalFormatting>
  <conditionalFormatting sqref="AA25">
    <cfRule type="cellIs" dxfId="10" priority="108" operator="equal">
      <formula>"B+$Z$17Muy Baja"</formula>
    </cfRule>
  </conditionalFormatting>
  <conditionalFormatting sqref="AA26">
    <cfRule type="cellIs" dxfId="9" priority="5" operator="equal">
      <formula>"Muy Baja"</formula>
    </cfRule>
  </conditionalFormatting>
  <conditionalFormatting sqref="AC17:AC26">
    <cfRule type="cellIs" dxfId="8" priority="159" operator="equal">
      <formula>"Catastrófico"</formula>
    </cfRule>
    <cfRule type="cellIs" dxfId="7" priority="160" operator="equal">
      <formula>"Mayor"</formula>
    </cfRule>
    <cfRule type="cellIs" dxfId="6" priority="161" operator="equal">
      <formula>"Moderado"</formula>
    </cfRule>
    <cfRule type="cellIs" dxfId="5" priority="162" operator="equal">
      <formula>"Menor"</formula>
    </cfRule>
    <cfRule type="cellIs" dxfId="4" priority="163" operator="equal">
      <formula>"Leve"</formula>
    </cfRule>
  </conditionalFormatting>
  <conditionalFormatting sqref="AF17:AF26">
    <cfRule type="cellIs" dxfId="3" priority="1" operator="equal">
      <formula>"EXTREMO"</formula>
    </cfRule>
    <cfRule type="cellIs" dxfId="2" priority="2" operator="equal">
      <formula>"ALTO"</formula>
    </cfRule>
    <cfRule type="cellIs" dxfId="1" priority="3" operator="equal">
      <formula>"BAJO"</formula>
    </cfRule>
    <cfRule type="cellIs" dxfId="0" priority="4" operator="equal">
      <formula>"MODERADO"</formula>
    </cfRule>
  </conditionalFormatting>
  <pageMargins left="0.70866141732283472" right="0.70866141732283472" top="0.74803149606299213" bottom="0.74803149606299213" header="0.31496062992125984" footer="0.31496062992125984"/>
  <pageSetup paperSize="41" scale="54" fitToWidth="3" fitToHeight="3" orientation="landscape" r:id="rId1"/>
  <colBreaks count="1" manualBreakCount="1">
    <brk id="16" max="23" man="1"/>
  </colBreaks>
  <ignoredErrors>
    <ignoredError sqref="O17 L24:M24 M17 L18:M18" evalError="1"/>
  </ignoredError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Datos!$A$4:$A$6</xm:f>
          </x14:formula1>
          <xm:sqref>B17:B26</xm:sqref>
        </x14:dataValidation>
        <x14:dataValidation type="list" allowBlank="1" showInputMessage="1" showErrorMessage="1" xr:uid="{00000000-0002-0000-0000-000001000000}">
          <x14:formula1>
            <xm:f>Datos!$O$3:$O$15</xm:f>
          </x14:formula1>
          <xm:sqref>J17:J26</xm:sqref>
        </x14:dataValidation>
        <x14:dataValidation type="list" allowBlank="1" showInputMessage="1" showErrorMessage="1" xr:uid="{00000000-0002-0000-0000-000002000000}">
          <x14:formula1>
            <xm:f>Datos!$P$19:$P$22</xm:f>
          </x14:formula1>
          <xm:sqref>T17:T26</xm:sqref>
        </x14:dataValidation>
        <x14:dataValidation type="list" allowBlank="1" showInputMessage="1" showErrorMessage="1" xr:uid="{00000000-0002-0000-0000-000003000000}">
          <x14:formula1>
            <xm:f>Datos!$P$25:$P$26</xm:f>
          </x14:formula1>
          <xm:sqref>U17:U26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Q28"/>
  <sheetViews>
    <sheetView topLeftCell="K1" zoomScale="120" zoomScaleNormal="120" workbookViewId="0">
      <selection activeCell="Q15" sqref="Q15"/>
    </sheetView>
  </sheetViews>
  <sheetFormatPr defaultColWidth="11.42578125" defaultRowHeight="14.45"/>
  <cols>
    <col min="7" max="7" width="14.85546875" customWidth="1"/>
    <col min="10" max="10" width="33" customWidth="1"/>
    <col min="15" max="15" width="81.42578125" customWidth="1"/>
  </cols>
  <sheetData>
    <row r="3" spans="1:17">
      <c r="A3" s="25" t="s">
        <v>131</v>
      </c>
      <c r="D3" t="s">
        <v>132</v>
      </c>
      <c r="G3" t="s">
        <v>133</v>
      </c>
      <c r="J3" t="s">
        <v>134</v>
      </c>
      <c r="O3" t="s">
        <v>135</v>
      </c>
    </row>
    <row r="4" spans="1:17">
      <c r="A4" t="s">
        <v>136</v>
      </c>
      <c r="D4" t="s">
        <v>137</v>
      </c>
      <c r="E4" s="24">
        <v>0.2</v>
      </c>
      <c r="G4" t="s">
        <v>138</v>
      </c>
      <c r="H4" s="24">
        <v>0.2</v>
      </c>
      <c r="J4" t="s">
        <v>139</v>
      </c>
      <c r="K4" t="s">
        <v>140</v>
      </c>
      <c r="O4" t="s">
        <v>141</v>
      </c>
      <c r="P4" s="3" t="s">
        <v>142</v>
      </c>
      <c r="Q4" s="27">
        <v>0.2</v>
      </c>
    </row>
    <row r="5" spans="1:17">
      <c r="A5" t="s">
        <v>58</v>
      </c>
      <c r="D5" t="s">
        <v>143</v>
      </c>
      <c r="E5" s="24">
        <v>0.4</v>
      </c>
      <c r="G5" t="s">
        <v>144</v>
      </c>
      <c r="H5" s="24">
        <v>0.4</v>
      </c>
      <c r="J5" t="s">
        <v>145</v>
      </c>
      <c r="K5" t="s">
        <v>140</v>
      </c>
      <c r="O5" s="26" t="s">
        <v>146</v>
      </c>
      <c r="P5" s="3" t="s">
        <v>147</v>
      </c>
      <c r="Q5" s="27">
        <v>0.4</v>
      </c>
    </row>
    <row r="6" spans="1:17">
      <c r="A6" t="s">
        <v>148</v>
      </c>
      <c r="D6" t="s">
        <v>149</v>
      </c>
      <c r="E6" s="24">
        <v>0.6</v>
      </c>
      <c r="G6" t="s">
        <v>150</v>
      </c>
      <c r="H6" s="24">
        <v>0.6</v>
      </c>
      <c r="J6" t="s">
        <v>151</v>
      </c>
      <c r="K6" t="s">
        <v>150</v>
      </c>
      <c r="O6" t="s">
        <v>152</v>
      </c>
      <c r="P6" s="3" t="s">
        <v>153</v>
      </c>
      <c r="Q6" s="27">
        <v>0.6</v>
      </c>
    </row>
    <row r="7" spans="1:17">
      <c r="D7" t="s">
        <v>154</v>
      </c>
      <c r="E7" s="24">
        <v>0.8</v>
      </c>
      <c r="G7" t="s">
        <v>155</v>
      </c>
      <c r="H7" s="24">
        <v>0.8</v>
      </c>
      <c r="J7" t="s">
        <v>156</v>
      </c>
      <c r="K7" t="s">
        <v>157</v>
      </c>
      <c r="O7" t="s">
        <v>158</v>
      </c>
      <c r="P7" s="3" t="s">
        <v>159</v>
      </c>
      <c r="Q7" s="27">
        <v>0.8</v>
      </c>
    </row>
    <row r="8" spans="1:17">
      <c r="D8" t="s">
        <v>160</v>
      </c>
      <c r="E8" s="24">
        <v>1</v>
      </c>
      <c r="G8" t="s">
        <v>161</v>
      </c>
      <c r="H8" s="24">
        <v>1</v>
      </c>
      <c r="J8" t="s">
        <v>162</v>
      </c>
      <c r="K8" t="s">
        <v>163</v>
      </c>
      <c r="O8" t="s">
        <v>164</v>
      </c>
      <c r="P8" s="3" t="s">
        <v>165</v>
      </c>
      <c r="Q8" s="27">
        <v>1</v>
      </c>
    </row>
    <row r="9" spans="1:17">
      <c r="J9" t="s">
        <v>166</v>
      </c>
      <c r="K9" t="s">
        <v>140</v>
      </c>
    </row>
    <row r="10" spans="1:17">
      <c r="J10" t="s">
        <v>167</v>
      </c>
      <c r="K10" t="s">
        <v>150</v>
      </c>
      <c r="O10" t="s">
        <v>168</v>
      </c>
    </row>
    <row r="11" spans="1:17">
      <c r="J11" t="s">
        <v>169</v>
      </c>
      <c r="K11" t="s">
        <v>150</v>
      </c>
      <c r="O11" t="s">
        <v>170</v>
      </c>
      <c r="P11" s="3" t="s">
        <v>142</v>
      </c>
      <c r="Q11" s="27">
        <v>0.2</v>
      </c>
    </row>
    <row r="12" spans="1:17" ht="30.75" customHeight="1">
      <c r="J12" t="s">
        <v>171</v>
      </c>
      <c r="K12" t="s">
        <v>157</v>
      </c>
      <c r="O12" s="26" t="s">
        <v>114</v>
      </c>
      <c r="P12" s="3" t="s">
        <v>147</v>
      </c>
      <c r="Q12" s="27">
        <v>0.4</v>
      </c>
    </row>
    <row r="13" spans="1:17" ht="28.9">
      <c r="J13" t="s">
        <v>172</v>
      </c>
      <c r="K13" t="s">
        <v>163</v>
      </c>
      <c r="O13" s="26" t="s">
        <v>63</v>
      </c>
      <c r="P13" s="3" t="s">
        <v>153</v>
      </c>
      <c r="Q13" s="27">
        <v>0.6</v>
      </c>
    </row>
    <row r="14" spans="1:17" ht="28.9">
      <c r="J14" t="s">
        <v>173</v>
      </c>
      <c r="K14" t="s">
        <v>150</v>
      </c>
      <c r="O14" s="26" t="s">
        <v>174</v>
      </c>
      <c r="P14" s="3" t="s">
        <v>159</v>
      </c>
      <c r="Q14" s="27">
        <v>0.8</v>
      </c>
    </row>
    <row r="15" spans="1:17" ht="28.9">
      <c r="J15" t="s">
        <v>175</v>
      </c>
      <c r="K15" t="s">
        <v>150</v>
      </c>
      <c r="O15" s="26" t="s">
        <v>176</v>
      </c>
      <c r="P15" s="3" t="s">
        <v>165</v>
      </c>
      <c r="Q15" s="27">
        <v>1</v>
      </c>
    </row>
    <row r="16" spans="1:17">
      <c r="J16" t="s">
        <v>177</v>
      </c>
      <c r="K16" t="s">
        <v>150</v>
      </c>
    </row>
    <row r="17" spans="10:16">
      <c r="J17" t="s">
        <v>178</v>
      </c>
      <c r="K17" t="s">
        <v>157</v>
      </c>
    </row>
    <row r="18" spans="10:16">
      <c r="J18" t="s">
        <v>179</v>
      </c>
      <c r="K18" t="s">
        <v>163</v>
      </c>
    </row>
    <row r="19" spans="10:16">
      <c r="J19" t="s">
        <v>180</v>
      </c>
      <c r="K19" t="s">
        <v>150</v>
      </c>
      <c r="P19" t="s">
        <v>181</v>
      </c>
    </row>
    <row r="20" spans="10:16">
      <c r="J20" t="s">
        <v>182</v>
      </c>
      <c r="K20" t="s">
        <v>150</v>
      </c>
      <c r="P20" t="s">
        <v>82</v>
      </c>
    </row>
    <row r="21" spans="10:16">
      <c r="J21" t="s">
        <v>183</v>
      </c>
      <c r="K21" t="s">
        <v>157</v>
      </c>
      <c r="P21" t="s">
        <v>65</v>
      </c>
    </row>
    <row r="22" spans="10:16">
      <c r="J22" t="s">
        <v>184</v>
      </c>
      <c r="K22" t="s">
        <v>157</v>
      </c>
      <c r="P22" t="s">
        <v>101</v>
      </c>
    </row>
    <row r="23" spans="10:16">
      <c r="J23" t="s">
        <v>185</v>
      </c>
      <c r="K23" t="s">
        <v>163</v>
      </c>
    </row>
    <row r="24" spans="10:16">
      <c r="J24" t="s">
        <v>186</v>
      </c>
      <c r="K24" t="s">
        <v>157</v>
      </c>
      <c r="P24" t="s">
        <v>187</v>
      </c>
    </row>
    <row r="25" spans="10:16">
      <c r="J25" t="s">
        <v>188</v>
      </c>
      <c r="K25" t="s">
        <v>157</v>
      </c>
      <c r="P25" t="s">
        <v>189</v>
      </c>
    </row>
    <row r="26" spans="10:16">
      <c r="J26" t="s">
        <v>190</v>
      </c>
      <c r="K26" t="s">
        <v>157</v>
      </c>
      <c r="P26" t="s">
        <v>66</v>
      </c>
    </row>
    <row r="27" spans="10:16">
      <c r="J27" t="s">
        <v>191</v>
      </c>
      <c r="K27" t="s">
        <v>157</v>
      </c>
    </row>
    <row r="28" spans="10:16">
      <c r="J28" t="s">
        <v>192</v>
      </c>
      <c r="K28" t="s">
        <v>163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36" sqref="C36"/>
    </sheetView>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E1EA66CDFBEB943AC5D941CA9D16E43" ma:contentTypeVersion="14" ma:contentTypeDescription="Crear nuevo documento." ma:contentTypeScope="" ma:versionID="7002677efe90d45c96713576204f8faf">
  <xsd:schema xmlns:xsd="http://www.w3.org/2001/XMLSchema" xmlns:xs="http://www.w3.org/2001/XMLSchema" xmlns:p="http://schemas.microsoft.com/office/2006/metadata/properties" xmlns:ns2="4bc649f1-e7f9-468c-8412-068dfd45bb2d" xmlns:ns3="88415ba3-4c0e-4d95-9566-b4e76717e711" targetNamespace="http://schemas.microsoft.com/office/2006/metadata/properties" ma:root="true" ma:fieldsID="8fd5d08952aaf2c019c54f619c8d58b1" ns2:_="" ns3:_="">
    <xsd:import namespace="4bc649f1-e7f9-468c-8412-068dfd45bb2d"/>
    <xsd:import namespace="88415ba3-4c0e-4d95-9566-b4e76717e7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c649f1-e7f9-468c-8412-068dfd45bb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415ba3-4c0e-4d95-9566-b4e76717e71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e87e9c04-9322-4f02-85cd-322a08f0d447}" ma:internalName="TaxCatchAll" ma:showField="CatchAllData" ma:web="88415ba3-4c0e-4d95-9566-b4e76717e7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c649f1-e7f9-468c-8412-068dfd45bb2d">
      <Terms xmlns="http://schemas.microsoft.com/office/infopath/2007/PartnerControls"/>
    </lcf76f155ced4ddcb4097134ff3c332f>
    <TaxCatchAll xmlns="88415ba3-4c0e-4d95-9566-b4e76717e71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500CF5-5FA3-4D16-8F32-C14BF9DF74E2}"/>
</file>

<file path=customXml/itemProps2.xml><?xml version="1.0" encoding="utf-8"?>
<ds:datastoreItem xmlns:ds="http://schemas.openxmlformats.org/officeDocument/2006/customXml" ds:itemID="{163427DE-F973-445C-B88F-931F8E8671C1}"/>
</file>

<file path=customXml/itemProps3.xml><?xml version="1.0" encoding="utf-8"?>
<ds:datastoreItem xmlns:ds="http://schemas.openxmlformats.org/officeDocument/2006/customXml" ds:itemID="{61872D32-19F0-45F2-94A7-275DBF875B3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Willington Granados Herrera</dc:creator>
  <cp:keywords/>
  <dc:description/>
  <cp:lastModifiedBy>Marcela Delgado Guarnizo</cp:lastModifiedBy>
  <cp:revision/>
  <dcterms:created xsi:type="dcterms:W3CDTF">2021-05-10T15:52:34Z</dcterms:created>
  <dcterms:modified xsi:type="dcterms:W3CDTF">2024-09-23T17:26:56Z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0x010100BE1EA66CDFBEB943AC5D941CA9D16E43</vt:lpwstr>
  </property>
  <property fmtid="{D5CDD505-2E9C-101B-9397-08002B2CF9AE}" pid="3" name="MediaServiceImageTags">
    <vt:lpwstr/>
  </property>
</Properties>
</file>